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40" windowHeight="6150" activeTab="0"/>
  </bookViews>
  <sheets>
    <sheet name="BCDKT" sheetId="1" r:id="rId1"/>
    <sheet name="Bckqk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<sst xmlns="http://schemas.openxmlformats.org/spreadsheetml/2006/main" count="558" uniqueCount="393">
  <si>
    <t>I.</t>
  </si>
  <si>
    <t>1.</t>
  </si>
  <si>
    <t>2.</t>
  </si>
  <si>
    <t>3.</t>
  </si>
  <si>
    <t>4.</t>
  </si>
  <si>
    <t>5.</t>
  </si>
  <si>
    <t>II.</t>
  </si>
  <si>
    <t>6.</t>
  </si>
  <si>
    <t>Địa chỉ: Đường số 4, Khu công nghiệp Biên Hòa 1, TP Biên Hòa, tỉnh Đồng Nai</t>
  </si>
  <si>
    <t>BÁO CÁO TÀI CHÍNH</t>
  </si>
  <si>
    <t>CHỈ TIÊU</t>
  </si>
  <si>
    <t xml:space="preserve">Mã 
số </t>
  </si>
  <si>
    <t>Thuyết 
minh</t>
  </si>
  <si>
    <t>01</t>
  </si>
  <si>
    <t>02</t>
  </si>
  <si>
    <t>V.10</t>
  </si>
  <si>
    <t>V.17</t>
  </si>
  <si>
    <t>III.</t>
  </si>
  <si>
    <t>BẢNG CÂN ĐỐI KẾ TOÁN</t>
  </si>
  <si>
    <t>Đơn vị tính: VND</t>
  </si>
  <si>
    <t>TÀI SẢN</t>
  </si>
  <si>
    <t>Thuyết
 minh</t>
  </si>
  <si>
    <t>Số đầu năm</t>
  </si>
  <si>
    <t>A -</t>
  </si>
  <si>
    <t>TÀI SẢN NGẮN HẠN</t>
  </si>
  <si>
    <t>Tiền và các khoản tương đương tiền</t>
  </si>
  <si>
    <t>V.1</t>
  </si>
  <si>
    <t xml:space="preserve">Tiền </t>
  </si>
  <si>
    <t>Các khoản đầu tư tài chính ngắn hạn</t>
  </si>
  <si>
    <t>Đầu tư ngắn hạn</t>
  </si>
  <si>
    <t>V.2</t>
  </si>
  <si>
    <t>Trả trước cho người bán</t>
  </si>
  <si>
    <t>V.3</t>
  </si>
  <si>
    <t>Các khoản phải thu khác</t>
  </si>
  <si>
    <t>V.4</t>
  </si>
  <si>
    <t>IV.</t>
  </si>
  <si>
    <t>Hàng tồn kho</t>
  </si>
  <si>
    <t>V.5</t>
  </si>
  <si>
    <t>Dự phòng giảm giá hàng tồn kho</t>
  </si>
  <si>
    <t>V.</t>
  </si>
  <si>
    <t>Tài sản ngắn hạn khác</t>
  </si>
  <si>
    <t>Chi phí trả trước ngắn hạn</t>
  </si>
  <si>
    <t>V.6</t>
  </si>
  <si>
    <t>V.7</t>
  </si>
  <si>
    <t>V.8</t>
  </si>
  <si>
    <t>B -</t>
  </si>
  <si>
    <t>TÀI SẢN DÀI HẠN</t>
  </si>
  <si>
    <t>Các khoản phải thu dài hạn</t>
  </si>
  <si>
    <t>Phải thu dài hạn của khách hàng</t>
  </si>
  <si>
    <t>Vốn kinh doanh ở các đơn vị trực thuộc</t>
  </si>
  <si>
    <t>Phải thu dài hạn khác</t>
  </si>
  <si>
    <t>Dự phòng phải thu dài hạn khó đòi</t>
  </si>
  <si>
    <t>Tài sản cố định</t>
  </si>
  <si>
    <t>Tài sản cố định hữu hình</t>
  </si>
  <si>
    <t>V.9</t>
  </si>
  <si>
    <t>Nguyên giá</t>
  </si>
  <si>
    <t>Giá trị hao mòn lũy kế</t>
  </si>
  <si>
    <t>Tài sản cố định thuê tài chính</t>
  </si>
  <si>
    <t>Tài sản cố định vô hình</t>
  </si>
  <si>
    <t>Chi phí xây dựng cơ bản dở dang</t>
  </si>
  <si>
    <t>V.11</t>
  </si>
  <si>
    <t>Bất động sản đầu tư</t>
  </si>
  <si>
    <t>Các khoản đầu tư tài chính dài hạn</t>
  </si>
  <si>
    <t>Đầu tư vào công ty con</t>
  </si>
  <si>
    <t>Đầu tư vào công ty liên kết, liên doanh</t>
  </si>
  <si>
    <t>Đầu tư dài hạn khác</t>
  </si>
  <si>
    <t>V.13</t>
  </si>
  <si>
    <t>Tài sản dài hạn khác</t>
  </si>
  <si>
    <t>Chi phí trả trước dài hạn</t>
  </si>
  <si>
    <t>Tài sản thuế thu nhập hoãn lại</t>
  </si>
  <si>
    <t>TỔNG CỘNG TÀI SẢN</t>
  </si>
  <si>
    <t>NỢ PHẢI TRẢ</t>
  </si>
  <si>
    <t>Nợ ngắn hạn</t>
  </si>
  <si>
    <t>Vay và nợ ngắn hạn</t>
  </si>
  <si>
    <t>V.14</t>
  </si>
  <si>
    <t>Người mua trả tiền trước</t>
  </si>
  <si>
    <t>V.15</t>
  </si>
  <si>
    <t>V.16</t>
  </si>
  <si>
    <t>Phải trả người lao động</t>
  </si>
  <si>
    <t>Chi phí phải trả</t>
  </si>
  <si>
    <t>Phải trả nội bộ</t>
  </si>
  <si>
    <t>Phải trả theo tiến độ kế hoạch hợp đồng xây dựng</t>
  </si>
  <si>
    <t>Các khoản phải trả, phải nộp ngắn hạn khác</t>
  </si>
  <si>
    <t>V.18</t>
  </si>
  <si>
    <t>Dự phòng phải trả ngắn hạn</t>
  </si>
  <si>
    <t>Nợ dài hạn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</si>
  <si>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</si>
  <si>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</si>
  <si>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</si>
  <si>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</si>
  <si>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</si>
  <si>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Dự phòng trợ cấp mất việc làm</t>
  </si>
  <si>
    <t>V.19</t>
  </si>
  <si>
    <t>Dự phòng phải trả dài hạn</t>
  </si>
  <si>
    <t>NGUỒN VỐN CHỦ SỞ HỮU</t>
  </si>
  <si>
    <t>Vốn chủ sở hữu</t>
  </si>
  <si>
    <t>Vốn đầu tư của chủ sở hữu</t>
  </si>
  <si>
    <t>V.20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</si>
  <si>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</si>
  <si>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</si>
  <si>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</si>
  <si>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</si>
  <si>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</si>
  <si>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</si>
  <si>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</si>
  <si>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</si>
  <si>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</si>
  <si>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420</t>
  </si>
  <si>
    <t>Nguồn kinh phí và quỹ khác</t>
  </si>
  <si>
    <t>430</t>
  </si>
  <si>
    <t>Quỹ khen thưởng, phúc lợi</t>
  </si>
  <si>
    <t>V.21</t>
  </si>
  <si>
    <t>Nguồn kinh phí</t>
  </si>
  <si>
    <t>Nguồn kinh phí đã hình thành tài sản cố định</t>
  </si>
  <si>
    <t>TỔNG CỘNG NGUỒN VỐN</t>
  </si>
  <si>
    <t>Tài sản thuê ngoài</t>
  </si>
  <si>
    <t>Vật tư, hàng hóa nhận giữ hộ, nhận gia công</t>
  </si>
  <si>
    <t>V.22</t>
  </si>
  <si>
    <t>Hàng hóa nhận bán hộ, nhận ký gửi, ký cược</t>
  </si>
  <si>
    <t>Nợ khó đòi đã xử lý</t>
  </si>
  <si>
    <t>Dự toán chi sự nghiệp, dự án</t>
  </si>
  <si>
    <t>NGUỒN VỐN</t>
  </si>
  <si>
    <t>7.</t>
  </si>
  <si>
    <t>8.</t>
  </si>
  <si>
    <t>9.</t>
  </si>
  <si>
    <t>10.</t>
  </si>
  <si>
    <t>11.</t>
  </si>
  <si>
    <t>CÁC CHỈ TIÊU NGOÀI BẢNG CÂN ĐỐI KẾ TOÁN</t>
  </si>
  <si>
    <t>Năm nay</t>
  </si>
  <si>
    <t>Chỉ tiêu</t>
  </si>
  <si>
    <t>Doanh thu bán hàng và cung cấp dịch vụ</t>
  </si>
  <si>
    <t>Các khoản giảm trừ doanh thu</t>
  </si>
  <si>
    <t xml:space="preserve">Doanh thu thuần về bán hàng và cung cấp dịch vụ </t>
  </si>
  <si>
    <t>Chi phí quản lý doanh nghiệp</t>
  </si>
  <si>
    <t>12.</t>
  </si>
  <si>
    <t>13.</t>
  </si>
  <si>
    <t>14.</t>
  </si>
  <si>
    <t>15.</t>
  </si>
  <si>
    <t>16.</t>
  </si>
  <si>
    <t>Lợi nhuận sau thuế thu nhập doanh nghiệp</t>
  </si>
  <si>
    <t>17.</t>
  </si>
  <si>
    <t>Lãi cơ bản trên cổ phiếu</t>
  </si>
  <si>
    <t>18.</t>
  </si>
  <si>
    <t>Năm 2008</t>
  </si>
  <si>
    <t>BÁO CÁO KẾT QUẢ HOẠT ĐỘNG KINH DOANH</t>
  </si>
  <si>
    <t>VI.1</t>
  </si>
  <si>
    <t>Giá vốn hàng bán</t>
  </si>
  <si>
    <t>VI.2</t>
  </si>
  <si>
    <t>Doanh thu hoạt động tài chính</t>
  </si>
  <si>
    <t>VI.3</t>
  </si>
  <si>
    <t>Chi phí tài chính</t>
  </si>
  <si>
    <t>VI.4</t>
  </si>
  <si>
    <t xml:space="preserve">Trong đó: chi phí lãi vay </t>
  </si>
  <si>
    <t>Chi phí bán hàng</t>
  </si>
  <si>
    <t>VI.5</t>
  </si>
  <si>
    <t>VI.6</t>
  </si>
  <si>
    <t>Lợi nhuận thuần từ hoạt động kinh doanh</t>
  </si>
  <si>
    <t>Thu nhập khác</t>
  </si>
  <si>
    <t>VI.7</t>
  </si>
  <si>
    <t>Chi phí khác</t>
  </si>
  <si>
    <t>VI.8</t>
  </si>
  <si>
    <t>Lợi nhuận khác</t>
  </si>
  <si>
    <t>Tổng lợi nhuận kế toán trước thuế</t>
  </si>
  <si>
    <t>VI.9</t>
  </si>
  <si>
    <t>CÔNG TY CỔ PHẦN TẤM LỢP VẬT LIỆU XÂY DỰNG ĐỒNG NAI</t>
  </si>
  <si>
    <t>Cho năm tài chính kết thúc ngày 31 tháng 12 năm 2008</t>
  </si>
  <si>
    <t>Số đơn vị</t>
  </si>
  <si>
    <t>Điều chỉnh</t>
  </si>
  <si>
    <t>Estimated</t>
  </si>
  <si>
    <t>Năm trước</t>
  </si>
  <si>
    <t>Chênh lệch</t>
  </si>
  <si>
    <t>Tỷ lệ %</t>
  </si>
  <si>
    <t>N-2</t>
  </si>
  <si>
    <t>N-3</t>
  </si>
  <si>
    <t>Sales</t>
  </si>
  <si>
    <t>Deductions</t>
  </si>
  <si>
    <t>Net sales</t>
  </si>
  <si>
    <t>Costs of goods sold</t>
  </si>
  <si>
    <t xml:space="preserve">Lợi nhuận gộp về bán hàng và cung cấp dịch vụ </t>
  </si>
  <si>
    <t>Gross profit</t>
  </si>
  <si>
    <t>Financial income</t>
  </si>
  <si>
    <t>Financial expenses</t>
  </si>
  <si>
    <t>In which: Loan interest expenses</t>
  </si>
  <si>
    <t>Selling expenses</t>
  </si>
  <si>
    <t>Administrative overheads</t>
  </si>
  <si>
    <t>Net operating profit</t>
  </si>
  <si>
    <t>Other income</t>
  </si>
  <si>
    <t>Other expenses</t>
  </si>
  <si>
    <t>Other profit /(loss)</t>
  </si>
  <si>
    <t>Total accounting profit before tax</t>
  </si>
  <si>
    <t>Chi phí thuế thu nhập doanh nghiệp hiện hành</t>
  </si>
  <si>
    <t>Current corporate income tax</t>
  </si>
  <si>
    <t>Chi phí thuế thu nhập doanh nghiệp hoãn lại</t>
  </si>
  <si>
    <t>Deferred corporate income tax</t>
  </si>
  <si>
    <t>Profit after tax</t>
  </si>
  <si>
    <t>Earning per share</t>
  </si>
  <si>
    <t>VI.10</t>
  </si>
  <si>
    <t>Tổng số nhân viên cuối năm</t>
  </si>
  <si>
    <t>Đồng Nai, ngày 02 tháng 3 năm 2009</t>
  </si>
  <si>
    <t xml:space="preserve">________________                                </t>
  </si>
  <si>
    <t>________________</t>
  </si>
  <si>
    <t>BÙI THỊ HOAN</t>
  </si>
  <si>
    <t xml:space="preserve">NGUYỄN THỊ ÁNH                           </t>
  </si>
  <si>
    <t>NGUYỄN CÔNG LÝ</t>
  </si>
  <si>
    <t>Người lập biểu</t>
  </si>
  <si>
    <t>Kế toán trưởng</t>
  </si>
  <si>
    <t>Tổng Giám đốc</t>
  </si>
  <si>
    <t>Chi phí bán hàng/doanh thu</t>
  </si>
  <si>
    <t>Chi phí quản lý doanh nghiệp/doanh thu</t>
  </si>
  <si>
    <t>Đơn vị tính</t>
  </si>
  <si>
    <t>Năm nay/Kỳ này</t>
  </si>
  <si>
    <t>Năm/Kỳ trước</t>
  </si>
  <si>
    <t>Cơ cấu tài sản và cơ cấu nguồn vốn</t>
  </si>
  <si>
    <t>Cơ cấu tài sản</t>
  </si>
  <si>
    <t>Tài sản ngắn hạn/Tổng số tài sản</t>
  </si>
  <si>
    <t>%</t>
  </si>
  <si>
    <t>Tài sản dài hạn/Tổng số tài sản</t>
  </si>
  <si>
    <t>Cơ cấu nguồn vốn</t>
  </si>
  <si>
    <t>Nợ phải trả/Tổng nguồn vốn</t>
  </si>
  <si>
    <t>Nguồn vốn chủ sở hữu/Tổng nguồn vốn</t>
  </si>
  <si>
    <t>Khả năng thanh toán</t>
  </si>
  <si>
    <t>Khả năng thanh toán hiện hành</t>
  </si>
  <si>
    <t>Lần</t>
  </si>
  <si>
    <t>Khả năng thanh toán nợ ngắn hạn</t>
  </si>
  <si>
    <t>Khả năng thanh toán nhanh</t>
  </si>
  <si>
    <t>Tỷ suất sinh lời</t>
  </si>
  <si>
    <t>Tỷ suất lợi nhuận trên doanh thu</t>
  </si>
  <si>
    <t>Tỷ suất lợi nhuận trước thuế trên doanh thu thuần</t>
  </si>
  <si>
    <t>Tỷ suất lợi nhuận sau thuế trên doanh thu thuần</t>
  </si>
  <si>
    <t>Tỷ suất lợi nhuận trên tổng tài sản</t>
  </si>
  <si>
    <t>Tỷ suất lợi nhuận trước thuế trên tổng tài sản</t>
  </si>
  <si>
    <t>Tỷ suất lợi nhuận sau thuế trên tổng tài sản</t>
  </si>
  <si>
    <t>Tỷ suất lợi nhuận sau thuế trên vốn chủ sở hữu</t>
  </si>
  <si>
    <t>Tại ngày 31 tháng 12 Năm 2008</t>
  </si>
  <si>
    <t>ASSETS</t>
  </si>
  <si>
    <t>Số Đơn vị</t>
  </si>
  <si>
    <t>Số cuối năm</t>
  </si>
  <si>
    <t>CURRENT ASSETS</t>
  </si>
  <si>
    <t>Cash and cash equivalents</t>
  </si>
  <si>
    <t xml:space="preserve">Cash </t>
  </si>
  <si>
    <t>Các khoản tương đương tiền</t>
  </si>
  <si>
    <t>Cash equivalents</t>
  </si>
  <si>
    <t>Short-term investments</t>
  </si>
  <si>
    <t>Dự phòng giảm giá đầu tư ngắn hạn</t>
  </si>
  <si>
    <t>Provisions for devaluation of short-term investments</t>
  </si>
  <si>
    <t>Các khoản phải thu ngắn hạn</t>
  </si>
  <si>
    <t>Accounts receivable</t>
  </si>
  <si>
    <t>Phải thu khách hàng</t>
  </si>
  <si>
    <t>Receivable from customers</t>
  </si>
  <si>
    <t>Prepayments to suppliers</t>
  </si>
  <si>
    <t>Phải thu nội bộ ngắn hạn</t>
  </si>
  <si>
    <t>Short-term inter-company receivable</t>
  </si>
  <si>
    <t>Phải thu theo tiến độ kế hoạch hợp đồng xây dựng</t>
  </si>
  <si>
    <t xml:space="preserve">Receivable according to the progress of construction contracts </t>
  </si>
  <si>
    <t>Other receivable</t>
  </si>
  <si>
    <t>135</t>
  </si>
  <si>
    <t>Dự phòng phải thu ngắn hạn khó đòi</t>
  </si>
  <si>
    <t>Provisions for bad debts</t>
  </si>
  <si>
    <t>Inventories</t>
  </si>
  <si>
    <t>Provisions for devaluation of inventories</t>
  </si>
  <si>
    <t>Other current assets</t>
  </si>
  <si>
    <t>Short-term prepaid expenses</t>
  </si>
  <si>
    <t>Thuế giá trị gia tăng được khấu trừ</t>
  </si>
  <si>
    <t>VAT to be deducted</t>
  </si>
  <si>
    <t>Thuế và các khoản khác phải thu Nhà nước</t>
  </si>
  <si>
    <t>Taxes and other accounts receivable from the State</t>
  </si>
  <si>
    <t>154</t>
  </si>
  <si>
    <t>For the fiscal year ended 31 December 2008</t>
  </si>
  <si>
    <r>
      <t>Bảng cân đối kế toán</t>
    </r>
    <r>
      <rPr>
        <sz val="10"/>
        <rFont val="Times New Roman"/>
        <family val="1"/>
      </rPr>
      <t xml:space="preserve"> (tiếp theo)</t>
    </r>
  </si>
  <si>
    <t>Balance sheet (cont.)</t>
  </si>
  <si>
    <t>LONG-TERM ASSETS</t>
  </si>
  <si>
    <t>Long-term accounts receivable</t>
  </si>
  <si>
    <t>Long-term accounts receivable from customers</t>
  </si>
  <si>
    <t>Working capital at affiliates</t>
  </si>
  <si>
    <t>Phải thu dài hạn nội bộ</t>
  </si>
  <si>
    <t>Long-term inter-company receivable</t>
  </si>
  <si>
    <t>Other long-term receivable</t>
  </si>
  <si>
    <t>218</t>
  </si>
  <si>
    <t>Fixed assets</t>
  </si>
  <si>
    <t>220</t>
  </si>
  <si>
    <t>Tangible assets</t>
  </si>
  <si>
    <t>Historical costs</t>
  </si>
  <si>
    <t>Accumulated depreciation</t>
  </si>
  <si>
    <t>Financial leasehold assets</t>
  </si>
  <si>
    <t>Intangible assets</t>
  </si>
  <si>
    <t>Initial costs</t>
  </si>
  <si>
    <t>Accumulated amortization</t>
  </si>
  <si>
    <t>Construction-in-progress</t>
  </si>
  <si>
    <t>Investment property</t>
  </si>
  <si>
    <t>Long-term investments</t>
  </si>
  <si>
    <t>Investments in affiliates</t>
  </si>
  <si>
    <t>Investments in business concerns and joint ventures</t>
  </si>
  <si>
    <t>Other long-term investments</t>
  </si>
  <si>
    <t>Dự phòng giảm giá đầu tư tài chính dài hạn</t>
  </si>
  <si>
    <t xml:space="preserve">Provisions for devaluation of long-term investments </t>
  </si>
  <si>
    <t>Other long-term assets</t>
  </si>
  <si>
    <t>Long-term prepaid expenses</t>
  </si>
  <si>
    <t>Deferred income tax assets</t>
  </si>
  <si>
    <t>V.12</t>
  </si>
  <si>
    <t xml:space="preserve">Other long-term assets </t>
  </si>
  <si>
    <t>TOTAL ASSETS</t>
  </si>
  <si>
    <r>
      <t xml:space="preserve">Bảng cân đối kế toán </t>
    </r>
    <r>
      <rPr>
        <sz val="10"/>
        <rFont val="Times New Roman"/>
        <family val="1"/>
      </rPr>
      <t>(tiếp theo)</t>
    </r>
  </si>
  <si>
    <t>LIABILITIES AND OWNER'S EQUITY</t>
  </si>
  <si>
    <t>LIABILITIES</t>
  </si>
  <si>
    <t>Current liabilities</t>
  </si>
  <si>
    <t>Short-term debts and loans</t>
  </si>
  <si>
    <t>Phải trả người bán</t>
  </si>
  <si>
    <t>Payable to suppliers</t>
  </si>
  <si>
    <t>Advances from customers</t>
  </si>
  <si>
    <t>Thuế và các khoản phải nộp Nhà nước</t>
  </si>
  <si>
    <t xml:space="preserve">Taxes and other obligations to the State Budget </t>
  </si>
  <si>
    <t>Payable to employees</t>
  </si>
  <si>
    <t>Accrued expenses</t>
  </si>
  <si>
    <t>Inter-company payable</t>
  </si>
  <si>
    <t xml:space="preserve">Payable according to the progress of construction contracts </t>
  </si>
  <si>
    <t>318</t>
  </si>
  <si>
    <t>Other payable</t>
  </si>
  <si>
    <t>Provisions for short-term accounts payable</t>
  </si>
  <si>
    <t>320</t>
  </si>
  <si>
    <t>Long-term liabilities</t>
  </si>
  <si>
    <t>330</t>
  </si>
  <si>
    <t>Long-term accounts payable to suppliers</t>
  </si>
  <si>
    <t>331</t>
  </si>
  <si>
    <t>Long-term inter-company payable</t>
  </si>
  <si>
    <t>332</t>
  </si>
  <si>
    <t>Other long-term payable</t>
  </si>
  <si>
    <t>333</t>
  </si>
  <si>
    <t>Long-term debts and loans</t>
  </si>
  <si>
    <t>334</t>
  </si>
  <si>
    <t>Deferred income tax payable</t>
  </si>
  <si>
    <t>335</t>
  </si>
  <si>
    <t>Provisions for unemployment allowances</t>
  </si>
  <si>
    <t>336</t>
  </si>
  <si>
    <t>V.23</t>
  </si>
  <si>
    <t>Provisions for long-term accounts payable</t>
  </si>
  <si>
    <t>337</t>
  </si>
  <si>
    <t>OWNER'S EQUITY</t>
  </si>
  <si>
    <t>Owner's equity</t>
  </si>
  <si>
    <t>Capital</t>
  </si>
  <si>
    <t>V.24</t>
  </si>
  <si>
    <t>Share premiums</t>
  </si>
  <si>
    <t xml:space="preserve">Other sources of capital </t>
  </si>
  <si>
    <t>Treasury stocks</t>
  </si>
  <si>
    <t xml:space="preserve">Differences on asset revaluation </t>
  </si>
  <si>
    <t>Foreign exchange differences</t>
  </si>
  <si>
    <t>Business promotion fund</t>
  </si>
  <si>
    <t>Financial reserved fund</t>
  </si>
  <si>
    <t>Other funds</t>
  </si>
  <si>
    <t>Retained earnings</t>
  </si>
  <si>
    <t>Nguồn vốn đầu tư xây dựng cơ bản</t>
  </si>
  <si>
    <t>Construction investment fund</t>
  </si>
  <si>
    <t>421</t>
  </si>
  <si>
    <t>Other sources and funds</t>
  </si>
  <si>
    <t>Bonus and welfare funds</t>
  </si>
  <si>
    <t>431</t>
  </si>
  <si>
    <t>V.25</t>
  </si>
  <si>
    <t>Sources of expenditure</t>
  </si>
  <si>
    <t>432</t>
  </si>
  <si>
    <t>Fund to form fixed assets</t>
  </si>
  <si>
    <t>433</t>
  </si>
  <si>
    <t>TOTAL LIABILITIES AND OWNER'S EQUITY</t>
  </si>
  <si>
    <t>440</t>
  </si>
  <si>
    <t>OFF-BALANCE SHEET ITEMS</t>
  </si>
  <si>
    <t>ITEMS</t>
  </si>
  <si>
    <t>Leasehold assets</t>
  </si>
  <si>
    <t>Materials and goods kept or processed for others</t>
  </si>
  <si>
    <t>V.26</t>
  </si>
  <si>
    <t>Goods deposited by others</t>
  </si>
  <si>
    <t>Bad debts already treated</t>
  </si>
  <si>
    <t>Ngoại tệ các loại:</t>
  </si>
  <si>
    <t>Foreign currency: United States Dollar (USD)</t>
  </si>
  <si>
    <t>Dollar Mỹ (USD)</t>
  </si>
  <si>
    <t xml:space="preserve">Estimates for non-business and project expenditure </t>
  </si>
  <si>
    <t>32,961.92</t>
  </si>
  <si>
    <t>8,211.48</t>
  </si>
  <si>
    <t>Euro (EUR)</t>
  </si>
  <si>
    <t>357.24</t>
  </si>
  <si>
    <t>353.59</t>
  </si>
  <si>
    <t>Dollar Singapore (SGD)</t>
  </si>
  <si>
    <t>Yên Nhật (¥)</t>
  </si>
  <si>
    <t>Dollar Úc (AUD)</t>
  </si>
  <si>
    <t>Bảng Anh (£)</t>
  </si>
  <si>
    <t>Dollar Canada (CAD)</t>
  </si>
  <si>
    <t>Việt Nam đồng (VND)</t>
  </si>
  <si>
    <t>42.563.107</t>
  </si>
  <si>
    <t>Vay ngắn hạn</t>
  </si>
  <si>
    <t>Nợ dài hạn đến hạn trả</t>
  </si>
  <si>
    <t>Vay dài hạn</t>
  </si>
  <si>
    <t>Nợ dài hạn</t>
  </si>
  <si>
    <t>Vay và nợ quá hạn (kể cả NH và DH)</t>
  </si>
  <si>
    <t>Phân tích tình hình thanh toán và khả năng thanh toán</t>
  </si>
  <si>
    <t>1</t>
  </si>
  <si>
    <t>Phân tích tình hình thanh toán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</si>
</sst>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#,###"/>
    <numFmt numFmtId="174" formatCode="_(* #,##0.00_);_(* \(#,##0.00\);_(* &quot;-&quot;_);_(@_)"/>
    <numFmt numFmtId="175" formatCode="#.##000"/>
  </numFmts>
  <fonts count="20">
    <font>
      <sz val="12"/>
      <name val="VNI-Times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VNI-Times"/>
      <family val="0"/>
    </font>
    <font>
      <b/>
      <sz val="12"/>
      <name val="Times New Roman"/>
      <family val="1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top"/>
    </xf>
    <xf numFmtId="41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/>
    </xf>
    <xf numFmtId="41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1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centerContinuous" vertical="top"/>
    </xf>
    <xf numFmtId="49" fontId="2" fillId="0" borderId="0" xfId="0" applyNumberFormat="1" applyFont="1" applyFill="1" applyAlignment="1">
      <alignment horizontal="centerContinuous" vertical="top"/>
    </xf>
    <xf numFmtId="41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5" fillId="0" borderId="0" xfId="0" applyNumberFormat="1" applyFont="1" applyFill="1" applyAlignment="1">
      <alignment horizontal="centerContinuous" vertical="top"/>
    </xf>
    <xf numFmtId="49" fontId="4" fillId="0" borderId="0" xfId="0" applyNumberFormat="1" applyFont="1" applyFill="1" applyAlignment="1">
      <alignment horizontal="centerContinuous" vertical="top"/>
    </xf>
    <xf numFmtId="41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right" vertical="top"/>
    </xf>
    <xf numFmtId="49" fontId="7" fillId="0" borderId="0" xfId="0" applyNumberFormat="1" applyFont="1" applyBorder="1" applyAlignment="1">
      <alignment horizontal="centerContinuous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right" wrapText="1"/>
    </xf>
    <xf numFmtId="41" fontId="7" fillId="0" borderId="0" xfId="0" applyNumberFormat="1" applyFont="1" applyAlignment="1">
      <alignment horizontal="center"/>
    </xf>
    <xf numFmtId="43" fontId="7" fillId="0" borderId="0" xfId="15" applyFont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 quotePrefix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center" vertical="top"/>
    </xf>
    <xf numFmtId="0" fontId="7" fillId="0" borderId="0" xfId="0" applyFont="1" applyBorder="1" applyAlignment="1">
      <alignment horizontal="center" vertical="top"/>
    </xf>
    <xf numFmtId="41" fontId="7" fillId="0" borderId="0" xfId="15" applyNumberFormat="1" applyFont="1" applyBorder="1" applyAlignment="1">
      <alignment vertical="top"/>
    </xf>
    <xf numFmtId="41" fontId="7" fillId="0" borderId="0" xfId="0" applyNumberFormat="1" applyFont="1" applyAlignment="1">
      <alignment vertical="top"/>
    </xf>
    <xf numFmtId="43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41" fontId="6" fillId="0" borderId="0" xfId="15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1" fontId="7" fillId="0" borderId="3" xfId="15" applyNumberFormat="1" applyFont="1" applyBorder="1" applyAlignment="1">
      <alignment vertical="top"/>
    </xf>
    <xf numFmtId="41" fontId="7" fillId="0" borderId="4" xfId="15" applyNumberFormat="1" applyFont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41" fontId="7" fillId="0" borderId="4" xfId="15" applyNumberFormat="1" applyFont="1" applyFill="1" applyBorder="1" applyAlignment="1">
      <alignment vertical="top"/>
    </xf>
    <xf numFmtId="41" fontId="7" fillId="0" borderId="0" xfId="15" applyNumberFormat="1" applyFont="1" applyAlignment="1">
      <alignment vertical="top"/>
    </xf>
    <xf numFmtId="0" fontId="6" fillId="0" borderId="0" xfId="0" applyFont="1" applyFill="1" applyAlignment="1">
      <alignment vertical="top"/>
    </xf>
    <xf numFmtId="41" fontId="6" fillId="0" borderId="0" xfId="0" applyNumberFormat="1" applyFont="1" applyFill="1" applyAlignment="1">
      <alignment vertical="top"/>
    </xf>
    <xf numFmtId="49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Fill="1" applyAlignment="1">
      <alignment/>
    </xf>
    <xf numFmtId="43" fontId="6" fillId="0" borderId="0" xfId="15" applyFont="1" applyAlignment="1">
      <alignment vertical="top"/>
    </xf>
    <xf numFmtId="0" fontId="11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 vertical="top" wrapText="1"/>
    </xf>
    <xf numFmtId="43" fontId="4" fillId="0" borderId="0" xfId="15" applyFont="1" applyAlignment="1">
      <alignment horizontal="right" wrapText="1"/>
    </xf>
    <xf numFmtId="43" fontId="4" fillId="0" borderId="0" xfId="15" applyNumberFormat="1" applyFont="1" applyAlignment="1">
      <alignment horizontal="right"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43" fontId="3" fillId="0" borderId="0" xfId="15" applyFont="1" applyAlignment="1">
      <alignment/>
    </xf>
    <xf numFmtId="49" fontId="3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172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3" fontId="6" fillId="0" borderId="0" xfId="15" applyFont="1" applyAlignment="1">
      <alignment/>
    </xf>
    <xf numFmtId="172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1" fontId="1" fillId="0" borderId="0" xfId="0" applyNumberFormat="1" applyFont="1" applyAlignment="1">
      <alignment/>
    </xf>
    <xf numFmtId="43" fontId="1" fillId="0" borderId="0" xfId="15" applyFont="1" applyAlignment="1">
      <alignment/>
    </xf>
    <xf numFmtId="49" fontId="1" fillId="0" borderId="0" xfId="0" applyNumberFormat="1" applyFont="1" applyAlignment="1">
      <alignment/>
    </xf>
    <xf numFmtId="172" fontId="5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41" fontId="5" fillId="0" borderId="0" xfId="0" applyNumberFormat="1" applyFont="1" applyAlignment="1">
      <alignment/>
    </xf>
    <xf numFmtId="43" fontId="5" fillId="0" borderId="0" xfId="15" applyFont="1" applyAlignment="1">
      <alignment/>
    </xf>
    <xf numFmtId="49" fontId="5" fillId="0" borderId="0" xfId="0" applyNumberFormat="1" applyFont="1" applyAlignment="1">
      <alignment/>
    </xf>
    <xf numFmtId="4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41" fontId="7" fillId="0" borderId="0" xfId="0" applyNumberFormat="1" applyFont="1" applyAlignment="1">
      <alignment/>
    </xf>
    <xf numFmtId="43" fontId="7" fillId="0" borderId="0" xfId="15" applyFont="1" applyAlignment="1">
      <alignment/>
    </xf>
    <xf numFmtId="172" fontId="6" fillId="0" borderId="0" xfId="0" applyNumberFormat="1" applyFont="1" applyFill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1" fontId="7" fillId="0" borderId="3" xfId="0" applyNumberFormat="1" applyFont="1" applyBorder="1" applyAlignment="1">
      <alignment horizontal="center" wrapText="1"/>
    </xf>
    <xf numFmtId="172" fontId="7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1" fontId="7" fillId="0" borderId="0" xfId="15" applyNumberFormat="1" applyFont="1" applyBorder="1" applyAlignment="1">
      <alignment/>
    </xf>
    <xf numFmtId="172" fontId="7" fillId="0" borderId="0" xfId="15" applyNumberFormat="1" applyFont="1" applyBorder="1" applyAlignment="1">
      <alignment/>
    </xf>
    <xf numFmtId="43" fontId="7" fillId="0" borderId="0" xfId="15" applyFont="1" applyBorder="1" applyAlignment="1">
      <alignment/>
    </xf>
    <xf numFmtId="49" fontId="6" fillId="0" borderId="0" xfId="0" applyNumberFormat="1" applyFont="1" applyBorder="1" applyAlignment="1" quotePrefix="1">
      <alignment/>
    </xf>
    <xf numFmtId="49" fontId="6" fillId="0" borderId="0" xfId="0" applyNumberFormat="1" applyFont="1" applyBorder="1" applyAlignment="1">
      <alignment horizontal="center"/>
    </xf>
    <xf numFmtId="41" fontId="6" fillId="0" borderId="0" xfId="15" applyNumberFormat="1" applyFont="1" applyBorder="1" applyAlignment="1">
      <alignment/>
    </xf>
    <xf numFmtId="172" fontId="6" fillId="0" borderId="0" xfId="15" applyNumberFormat="1" applyFont="1" applyBorder="1" applyAlignment="1">
      <alignment/>
    </xf>
    <xf numFmtId="43" fontId="6" fillId="0" borderId="0" xfId="15" applyFont="1" applyBorder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Border="1" applyAlignment="1">
      <alignment horizontal="center"/>
    </xf>
    <xf numFmtId="41" fontId="7" fillId="2" borderId="0" xfId="0" applyNumberFormat="1" applyFont="1" applyFill="1" applyAlignment="1">
      <alignment/>
    </xf>
    <xf numFmtId="43" fontId="7" fillId="2" borderId="0" xfId="15" applyFont="1" applyFill="1" applyAlignment="1">
      <alignment/>
    </xf>
    <xf numFmtId="49" fontId="6" fillId="0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1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0" xfId="15" applyNumberFormat="1" applyFont="1" applyAlignment="1">
      <alignment/>
    </xf>
    <xf numFmtId="43" fontId="7" fillId="0" borderId="0" xfId="15" applyFont="1" applyBorder="1" applyAlignment="1">
      <alignment horizontal="right" wrapText="1"/>
    </xf>
    <xf numFmtId="41" fontId="16" fillId="0" borderId="0" xfId="0" applyNumberFormat="1" applyFont="1" applyBorder="1" applyAlignment="1">
      <alignment horizontal="center"/>
    </xf>
    <xf numFmtId="41" fontId="16" fillId="0" borderId="0" xfId="15" applyNumberFormat="1" applyFont="1" applyBorder="1" applyAlignment="1">
      <alignment/>
    </xf>
    <xf numFmtId="43" fontId="16" fillId="0" borderId="0" xfId="15" applyFont="1" applyBorder="1" applyAlignment="1">
      <alignment/>
    </xf>
    <xf numFmtId="43" fontId="16" fillId="0" borderId="0" xfId="15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1" fontId="7" fillId="0" borderId="5" xfId="15" applyNumberFormat="1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43" fontId="7" fillId="0" borderId="0" xfId="15" applyFont="1" applyFill="1" applyBorder="1" applyAlignment="1">
      <alignment/>
    </xf>
    <xf numFmtId="43" fontId="6" fillId="0" borderId="0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41" fontId="6" fillId="0" borderId="1" xfId="0" applyNumberFormat="1" applyFont="1" applyBorder="1" applyAlignment="1">
      <alignment/>
    </xf>
    <xf numFmtId="172" fontId="9" fillId="0" borderId="0" xfId="0" applyNumberFormat="1" applyFont="1" applyAlignment="1">
      <alignment horizontal="centerContinuous"/>
    </xf>
    <xf numFmtId="41" fontId="9" fillId="0" borderId="0" xfId="0" applyNumberFormat="1" applyFont="1" applyAlignment="1">
      <alignment horizontal="centerContinuous"/>
    </xf>
    <xf numFmtId="41" fontId="17" fillId="0" borderId="0" xfId="0" applyNumberFormat="1" applyFont="1" applyAlignment="1">
      <alignment/>
    </xf>
    <xf numFmtId="43" fontId="17" fillId="0" borderId="0" xfId="15" applyFont="1" applyAlignment="1">
      <alignment/>
    </xf>
    <xf numFmtId="0" fontId="17" fillId="0" borderId="0" xfId="0" applyFont="1" applyAlignment="1">
      <alignment/>
    </xf>
    <xf numFmtId="43" fontId="6" fillId="0" borderId="0" xfId="15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7" fillId="0" borderId="0" xfId="0" applyNumberFormat="1" applyFont="1" applyAlignment="1">
      <alignment/>
    </xf>
    <xf numFmtId="41" fontId="7" fillId="0" borderId="4" xfId="15" applyNumberFormat="1" applyFont="1" applyFill="1" applyBorder="1" applyAlignment="1">
      <alignment/>
    </xf>
    <xf numFmtId="49" fontId="7" fillId="0" borderId="6" xfId="0" applyNumberFormat="1" applyFont="1" applyBorder="1" applyAlignment="1">
      <alignment horizontal="centerContinuous"/>
    </xf>
    <xf numFmtId="49" fontId="6" fillId="0" borderId="6" xfId="0" applyNumberFormat="1" applyFont="1" applyBorder="1" applyAlignment="1">
      <alignment horizontal="centerContinuous"/>
    </xf>
    <xf numFmtId="49" fontId="7" fillId="0" borderId="6" xfId="0" applyNumberFormat="1" applyFont="1" applyBorder="1" applyAlignment="1">
      <alignment horizontal="center" wrapText="1"/>
    </xf>
    <xf numFmtId="41" fontId="7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right" wrapText="1"/>
    </xf>
    <xf numFmtId="49" fontId="7" fillId="0" borderId="7" xfId="0" applyNumberFormat="1" applyFont="1" applyBorder="1" applyAlignment="1">
      <alignment/>
    </xf>
    <xf numFmtId="49" fontId="7" fillId="0" borderId="7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/>
    </xf>
    <xf numFmtId="41" fontId="7" fillId="0" borderId="7" xfId="15" applyNumberFormat="1" applyFont="1" applyBorder="1" applyAlignment="1">
      <alignment/>
    </xf>
    <xf numFmtId="49" fontId="6" fillId="0" borderId="7" xfId="0" applyNumberFormat="1" applyFont="1" applyBorder="1" applyAlignment="1" quotePrefix="1">
      <alignment/>
    </xf>
    <xf numFmtId="49" fontId="6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1" fontId="6" fillId="0" borderId="7" xfId="15" applyNumberFormat="1" applyFont="1" applyBorder="1" applyAlignment="1">
      <alignment/>
    </xf>
    <xf numFmtId="41" fontId="6" fillId="0" borderId="7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/>
    </xf>
    <xf numFmtId="49" fontId="6" fillId="0" borderId="7" xfId="0" applyNumberFormat="1" applyFont="1" applyFill="1" applyBorder="1" applyAlignment="1">
      <alignment/>
    </xf>
    <xf numFmtId="41" fontId="6" fillId="0" borderId="7" xfId="0" applyNumberFormat="1" applyFont="1" applyBorder="1" applyAlignment="1">
      <alignment/>
    </xf>
    <xf numFmtId="49" fontId="7" fillId="0" borderId="7" xfId="0" applyNumberFormat="1" applyFont="1" applyBorder="1" applyAlignment="1">
      <alignment horizontal="centerContinuous"/>
    </xf>
    <xf numFmtId="49" fontId="6" fillId="0" borderId="7" xfId="0" applyNumberFormat="1" applyFont="1" applyBorder="1" applyAlignment="1">
      <alignment horizontal="centerContinuous"/>
    </xf>
    <xf numFmtId="49" fontId="7" fillId="0" borderId="7" xfId="0" applyNumberFormat="1" applyFont="1" applyBorder="1" applyAlignment="1">
      <alignment horizontal="center" wrapText="1"/>
    </xf>
    <xf numFmtId="41" fontId="7" fillId="0" borderId="7" xfId="0" applyNumberFormat="1" applyFont="1" applyBorder="1" applyAlignment="1">
      <alignment horizontal="center" wrapText="1"/>
    </xf>
    <xf numFmtId="41" fontId="7" fillId="0" borderId="7" xfId="15" applyNumberFormat="1" applyFont="1" applyBorder="1" applyAlignment="1">
      <alignment horizontal="right" wrapText="1"/>
    </xf>
    <xf numFmtId="49" fontId="16" fillId="0" borderId="7" xfId="0" applyNumberFormat="1" applyFont="1" applyBorder="1" applyAlignment="1">
      <alignment/>
    </xf>
    <xf numFmtId="49" fontId="16" fillId="0" borderId="7" xfId="0" applyNumberFormat="1" applyFont="1" applyBorder="1" applyAlignment="1">
      <alignment horizontal="center"/>
    </xf>
    <xf numFmtId="41" fontId="16" fillId="0" borderId="7" xfId="0" applyNumberFormat="1" applyFont="1" applyBorder="1" applyAlignment="1">
      <alignment horizontal="center"/>
    </xf>
    <xf numFmtId="41" fontId="16" fillId="0" borderId="7" xfId="15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/>
    </xf>
    <xf numFmtId="41" fontId="7" fillId="0" borderId="7" xfId="15" applyNumberFormat="1" applyFont="1" applyFill="1" applyBorder="1" applyAlignment="1">
      <alignment/>
    </xf>
    <xf numFmtId="49" fontId="7" fillId="0" borderId="7" xfId="0" applyNumberFormat="1" applyFont="1" applyBorder="1" applyAlignment="1">
      <alignment horizontal="left"/>
    </xf>
    <xf numFmtId="49" fontId="6" fillId="0" borderId="8" xfId="0" applyNumberFormat="1" applyFont="1" applyBorder="1" applyAlignment="1" quotePrefix="1">
      <alignment/>
    </xf>
    <xf numFmtId="49" fontId="6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1" fontId="6" fillId="0" borderId="8" xfId="0" applyNumberFormat="1" applyFont="1" applyBorder="1" applyAlignment="1">
      <alignment horizontal="center"/>
    </xf>
    <xf numFmtId="41" fontId="6" fillId="0" borderId="8" xfId="15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h\Desktop\BCTC%20Tam%20Lop%20ho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Sheet1.1"/>
      <sheetName val="Sheet3.1"/>
      <sheetName val="Ratios and trends"/>
      <sheetName val="BalanceSheet"/>
      <sheetName val="P&amp;L Account"/>
      <sheetName val="adjusted errors"/>
      <sheetName val="Materiality"/>
      <sheetName val="Bang can doi ke toan"/>
      <sheetName val="Ket qua kinh doanh"/>
      <sheetName val="LCTT-Truc tiep"/>
      <sheetName val="LCTT-Gian tiep"/>
    </sheetNames>
    <sheetDataSet>
      <sheetData sheetId="7">
        <row r="17">
          <cell r="F17">
            <v>160460683</v>
          </cell>
        </row>
        <row r="18">
          <cell r="G18">
            <v>160460683</v>
          </cell>
        </row>
        <row r="25">
          <cell r="F25">
            <v>76000000</v>
          </cell>
        </row>
        <row r="26">
          <cell r="G26">
            <v>76000000</v>
          </cell>
        </row>
        <row r="31">
          <cell r="F31">
            <v>107579300</v>
          </cell>
        </row>
        <row r="32">
          <cell r="G32">
            <v>105274036</v>
          </cell>
        </row>
        <row r="33">
          <cell r="G33">
            <v>2305264</v>
          </cell>
        </row>
        <row r="38">
          <cell r="F38">
            <v>28935071</v>
          </cell>
        </row>
        <row r="39">
          <cell r="F39">
            <v>2308340</v>
          </cell>
        </row>
        <row r="40">
          <cell r="F40">
            <v>2640780000</v>
          </cell>
        </row>
        <row r="41">
          <cell r="F41">
            <v>2291312282</v>
          </cell>
        </row>
        <row r="42">
          <cell r="G42">
            <v>4963335693</v>
          </cell>
        </row>
        <row r="44">
          <cell r="F44">
            <v>1739718075</v>
          </cell>
        </row>
        <row r="45">
          <cell r="G45">
            <v>518041868</v>
          </cell>
        </row>
        <row r="46">
          <cell r="G46">
            <v>1047704399.5</v>
          </cell>
        </row>
        <row r="47">
          <cell r="G47">
            <v>173971807.5</v>
          </cell>
        </row>
        <row r="49">
          <cell r="H49">
            <v>1132790</v>
          </cell>
        </row>
        <row r="50">
          <cell r="I50">
            <v>1132790</v>
          </cell>
        </row>
        <row r="52">
          <cell r="F52">
            <v>102025376</v>
          </cell>
        </row>
        <row r="53">
          <cell r="G53">
            <v>102025376</v>
          </cell>
        </row>
        <row r="55">
          <cell r="F55">
            <v>124300000</v>
          </cell>
        </row>
        <row r="56">
          <cell r="G56">
            <v>124300000</v>
          </cell>
        </row>
        <row r="58">
          <cell r="F58">
            <v>1240833923.25</v>
          </cell>
        </row>
        <row r="59">
          <cell r="G59">
            <v>1240833923.25</v>
          </cell>
        </row>
        <row r="62">
          <cell r="F62">
            <v>5535770455</v>
          </cell>
        </row>
        <row r="63">
          <cell r="G63">
            <v>464439978</v>
          </cell>
        </row>
        <row r="64">
          <cell r="G64">
            <v>650215969</v>
          </cell>
        </row>
        <row r="65">
          <cell r="G65">
            <v>278663984</v>
          </cell>
        </row>
        <row r="66">
          <cell r="G66">
            <v>4142450524</v>
          </cell>
        </row>
        <row r="68">
          <cell r="F68">
            <v>152208000</v>
          </cell>
        </row>
        <row r="69">
          <cell r="G69">
            <v>152208000</v>
          </cell>
        </row>
      </sheetData>
      <sheetData sheetId="9">
        <row r="13">
          <cell r="J13">
            <v>158123443207.5</v>
          </cell>
          <cell r="L13">
            <v>219294637110</v>
          </cell>
        </row>
        <row r="15">
          <cell r="J15">
            <v>3592499891</v>
          </cell>
          <cell r="L15">
            <v>118156459779</v>
          </cell>
        </row>
        <row r="19">
          <cell r="J19">
            <v>0</v>
          </cell>
          <cell r="L19">
            <v>0</v>
          </cell>
        </row>
        <row r="47">
          <cell r="J47">
            <v>195534604762</v>
          </cell>
          <cell r="L47">
            <v>162337215397</v>
          </cell>
        </row>
        <row r="83">
          <cell r="J83">
            <v>353658047969.5</v>
          </cell>
          <cell r="L83">
            <v>381631852507</v>
          </cell>
        </row>
        <row r="91">
          <cell r="J91">
            <v>52870365323.75</v>
          </cell>
          <cell r="L91">
            <v>74571211172.9</v>
          </cell>
        </row>
        <row r="93">
          <cell r="J93">
            <v>38204087176.5</v>
          </cell>
          <cell r="L93">
            <v>32532481397.9</v>
          </cell>
        </row>
        <row r="115">
          <cell r="J115">
            <v>300787682645.75</v>
          </cell>
          <cell r="L115">
            <v>307060641334.1</v>
          </cell>
        </row>
        <row r="117">
          <cell r="J117">
            <v>297168481169.75</v>
          </cell>
          <cell r="L117">
            <v>304891572395.1</v>
          </cell>
        </row>
        <row r="135">
          <cell r="J135">
            <v>353658047969.5</v>
          </cell>
          <cell r="L135">
            <v>381631852507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workbookViewId="0" topLeftCell="A1">
      <selection activeCell="L129" sqref="E122:L129"/>
    </sheetView>
  </sheetViews>
  <sheetFormatPr defaultColWidth="8.796875" defaultRowHeight="13.5" customHeight="1"/>
  <cols>
    <col min="1" max="1" width="3.19921875" style="52" customWidth="1"/>
    <col min="2" max="2" width="22.5" style="52" customWidth="1"/>
    <col min="3" max="3" width="12.3984375" style="52" customWidth="1"/>
    <col min="4" max="4" width="35.3984375" style="52" hidden="1" customWidth="1"/>
    <col min="5" max="5" width="4.59765625" style="52" customWidth="1"/>
    <col min="6" max="6" width="6.59765625" style="52" customWidth="1"/>
    <col min="7" max="7" width="15.09765625" style="83" hidden="1" customWidth="1"/>
    <col min="8" max="8" width="14.3984375" style="83" hidden="1" customWidth="1"/>
    <col min="9" max="9" width="2.19921875" style="52" hidden="1" customWidth="1"/>
    <col min="10" max="10" width="16" style="83" customWidth="1"/>
    <col min="11" max="11" width="2.3984375" style="83" customWidth="1"/>
    <col min="12" max="12" width="15.59765625" style="83" customWidth="1"/>
    <col min="13" max="13" width="2.3984375" style="87" customWidth="1"/>
    <col min="14" max="14" width="14.3984375" style="83" hidden="1" customWidth="1"/>
    <col min="15" max="15" width="2.19921875" style="83" hidden="1" customWidth="1"/>
    <col min="16" max="16" width="13.3984375" style="83" hidden="1" customWidth="1"/>
    <col min="17" max="17" width="14.8984375" style="83" hidden="1" customWidth="1"/>
    <col min="18" max="18" width="9.5" style="84" hidden="1" customWidth="1"/>
    <col min="19" max="16384" width="9" style="121" customWidth="1"/>
  </cols>
  <sheetData>
    <row r="1" spans="1:18" s="79" customFormat="1" ht="15.75" customHeight="1">
      <c r="A1" s="193" t="s">
        <v>164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75"/>
      <c r="N1" s="76"/>
      <c r="O1" s="76"/>
      <c r="P1" s="76"/>
      <c r="Q1" s="77"/>
      <c r="R1" s="78"/>
    </row>
    <row r="2" spans="1:18" s="52" customFormat="1" ht="13.5" customHeight="1">
      <c r="A2" s="194" t="s">
        <v>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81"/>
      <c r="N2" s="82"/>
      <c r="O2" s="82"/>
      <c r="P2" s="82"/>
      <c r="Q2" s="83"/>
      <c r="R2" s="84"/>
    </row>
    <row r="3" spans="1:18" s="52" customFormat="1" ht="23.25" customHeight="1">
      <c r="A3" s="195" t="s">
        <v>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81"/>
      <c r="N3" s="82"/>
      <c r="O3" s="82"/>
      <c r="P3" s="82"/>
      <c r="Q3" s="83"/>
      <c r="R3" s="84"/>
    </row>
    <row r="4" spans="1:18" s="52" customFormat="1" ht="13.5" customHeight="1">
      <c r="A4" s="196" t="s">
        <v>165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85"/>
      <c r="N4" s="86"/>
      <c r="O4" s="86"/>
      <c r="P4" s="86"/>
      <c r="Q4" s="83"/>
      <c r="R4" s="84"/>
    </row>
    <row r="5" spans="1:18" s="52" customFormat="1" ht="13.5" customHeight="1">
      <c r="A5" s="58"/>
      <c r="B5" s="6"/>
      <c r="C5" s="6"/>
      <c r="D5" s="6"/>
      <c r="E5" s="6"/>
      <c r="F5" s="6"/>
      <c r="G5" s="80"/>
      <c r="H5" s="80"/>
      <c r="I5" s="6"/>
      <c r="J5" s="6"/>
      <c r="K5" s="6"/>
      <c r="L5" s="6"/>
      <c r="M5" s="87"/>
      <c r="Q5" s="83"/>
      <c r="R5" s="84"/>
    </row>
    <row r="6" spans="1:18" s="92" customFormat="1" ht="19.5" customHeight="1">
      <c r="A6" s="197" t="s">
        <v>18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88"/>
      <c r="N6" s="89"/>
      <c r="O6" s="89"/>
      <c r="P6" s="89"/>
      <c r="Q6" s="90"/>
      <c r="R6" s="91"/>
    </row>
    <row r="7" spans="1:18" s="97" customFormat="1" ht="15.75" customHeight="1">
      <c r="A7" s="198" t="s">
        <v>233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93"/>
      <c r="N7" s="94"/>
      <c r="O7" s="94"/>
      <c r="P7" s="94"/>
      <c r="Q7" s="95"/>
      <c r="R7" s="96"/>
    </row>
    <row r="8" spans="1:18" s="56" customFormat="1" ht="13.5" customHeight="1">
      <c r="A8" s="58"/>
      <c r="B8" s="58"/>
      <c r="C8" s="58"/>
      <c r="D8" s="58"/>
      <c r="E8" s="58"/>
      <c r="F8" s="58"/>
      <c r="G8" s="98"/>
      <c r="H8" s="98"/>
      <c r="I8" s="58"/>
      <c r="J8" s="58"/>
      <c r="K8" s="58"/>
      <c r="L8" s="58"/>
      <c r="M8" s="99"/>
      <c r="N8" s="58"/>
      <c r="O8" s="58"/>
      <c r="P8" s="58"/>
      <c r="Q8" s="100"/>
      <c r="R8" s="101"/>
    </row>
    <row r="9" spans="1:18" s="52" customFormat="1" ht="13.5" customHeight="1">
      <c r="A9" s="6"/>
      <c r="B9" s="6"/>
      <c r="C9" s="6"/>
      <c r="D9" s="6"/>
      <c r="E9" s="6"/>
      <c r="F9" s="6"/>
      <c r="G9" s="80"/>
      <c r="H9" s="80"/>
      <c r="I9" s="6"/>
      <c r="J9" s="6"/>
      <c r="K9" s="6"/>
      <c r="L9" s="55" t="s">
        <v>19</v>
      </c>
      <c r="M9" s="102"/>
      <c r="N9" s="55"/>
      <c r="O9" s="55"/>
      <c r="P9" s="55"/>
      <c r="Q9" s="83"/>
      <c r="R9" s="84"/>
    </row>
    <row r="10" spans="7:18" s="52" customFormat="1" ht="13.5" customHeight="1">
      <c r="G10" s="83"/>
      <c r="H10" s="83"/>
      <c r="M10" s="87"/>
      <c r="Q10" s="83"/>
      <c r="R10" s="84"/>
    </row>
    <row r="11" spans="1:18" s="52" customFormat="1" ht="27.75" customHeight="1">
      <c r="A11" s="157" t="s">
        <v>20</v>
      </c>
      <c r="B11" s="158"/>
      <c r="C11" s="158"/>
      <c r="D11" s="158" t="s">
        <v>234</v>
      </c>
      <c r="E11" s="159" t="s">
        <v>11</v>
      </c>
      <c r="F11" s="159" t="s">
        <v>21</v>
      </c>
      <c r="G11" s="160" t="s">
        <v>235</v>
      </c>
      <c r="H11" s="160" t="s">
        <v>167</v>
      </c>
      <c r="I11" s="159"/>
      <c r="J11" s="161" t="s">
        <v>236</v>
      </c>
      <c r="K11" s="161"/>
      <c r="L11" s="161" t="s">
        <v>22</v>
      </c>
      <c r="M11" s="106"/>
      <c r="N11" s="26" t="s">
        <v>172</v>
      </c>
      <c r="O11" s="26"/>
      <c r="P11" s="26" t="s">
        <v>173</v>
      </c>
      <c r="Q11" s="27" t="s">
        <v>170</v>
      </c>
      <c r="R11" s="28" t="s">
        <v>171</v>
      </c>
    </row>
    <row r="12" spans="1:18" s="112" customFormat="1" ht="13.5" customHeight="1">
      <c r="A12" s="162"/>
      <c r="B12" s="162"/>
      <c r="C12" s="162"/>
      <c r="D12" s="162"/>
      <c r="E12" s="163"/>
      <c r="F12" s="163"/>
      <c r="G12" s="164"/>
      <c r="H12" s="164"/>
      <c r="I12" s="163"/>
      <c r="J12" s="165"/>
      <c r="K12" s="165"/>
      <c r="L12" s="165"/>
      <c r="M12" s="111"/>
      <c r="N12" s="110"/>
      <c r="O12" s="110"/>
      <c r="P12" s="110"/>
      <c r="Q12" s="100"/>
      <c r="R12" s="101"/>
    </row>
    <row r="13" spans="1:18" s="112" customFormat="1" ht="13.5" customHeight="1">
      <c r="A13" s="162" t="s">
        <v>23</v>
      </c>
      <c r="B13" s="162" t="s">
        <v>24</v>
      </c>
      <c r="C13" s="162"/>
      <c r="D13" s="162" t="s">
        <v>237</v>
      </c>
      <c r="E13" s="163">
        <v>100</v>
      </c>
      <c r="F13" s="163"/>
      <c r="G13" s="166">
        <f>G15+G19+G23+G31+G35</f>
        <v>155169868689</v>
      </c>
      <c r="H13" s="166">
        <f>H15+H19+H23+H31+H35</f>
        <v>2953574518.5</v>
      </c>
      <c r="I13" s="163"/>
      <c r="J13" s="166">
        <f>J15+J19+J23+J31+J35</f>
        <v>158123443207.5</v>
      </c>
      <c r="K13" s="166"/>
      <c r="L13" s="166">
        <f>L15+L19+L23+L31+L35</f>
        <v>219294637110</v>
      </c>
      <c r="M13" s="114"/>
      <c r="N13" s="113">
        <f>N15+N19+N23+N31+N35</f>
        <v>95883244249</v>
      </c>
      <c r="O13" s="115"/>
      <c r="P13" s="113">
        <f>P15+P19+P23+P31+P35</f>
        <v>0</v>
      </c>
      <c r="Q13" s="100">
        <f>J13-L13</f>
        <v>-61171193902.5</v>
      </c>
      <c r="R13" s="101">
        <f>IF(L13=0,0,Q13/L13*100)</f>
        <v>-27.89452341774141</v>
      </c>
    </row>
    <row r="14" spans="1:18" s="112" customFormat="1" ht="13.5" customHeight="1">
      <c r="A14" s="162"/>
      <c r="B14" s="162"/>
      <c r="C14" s="162"/>
      <c r="D14" s="162"/>
      <c r="E14" s="163"/>
      <c r="F14" s="163"/>
      <c r="G14" s="166"/>
      <c r="H14" s="166"/>
      <c r="I14" s="163"/>
      <c r="J14" s="166"/>
      <c r="K14" s="166"/>
      <c r="L14" s="166"/>
      <c r="M14" s="114"/>
      <c r="N14" s="113"/>
      <c r="O14" s="115"/>
      <c r="P14" s="113"/>
      <c r="Q14" s="100">
        <f aca="true" t="shared" si="0" ref="Q14:Q77">J14-L14</f>
        <v>0</v>
      </c>
      <c r="R14" s="101">
        <f aca="true" t="shared" si="1" ref="R14:R77">IF(L14=0,0,Q14/L14*100)</f>
        <v>0</v>
      </c>
    </row>
    <row r="15" spans="1:18" s="112" customFormat="1" ht="13.5" customHeight="1">
      <c r="A15" s="162" t="s">
        <v>0</v>
      </c>
      <c r="B15" s="162" t="s">
        <v>25</v>
      </c>
      <c r="C15" s="162"/>
      <c r="D15" s="162" t="s">
        <v>238</v>
      </c>
      <c r="E15" s="163">
        <v>110</v>
      </c>
      <c r="F15" s="163" t="s">
        <v>26</v>
      </c>
      <c r="G15" s="166">
        <f>SUM(G16:G17)</f>
        <v>3561256480</v>
      </c>
      <c r="H15" s="166">
        <f>SUM(H16:H17)</f>
        <v>31243411</v>
      </c>
      <c r="I15" s="163"/>
      <c r="J15" s="166">
        <f>SUM(J16:J17)</f>
        <v>3592499891</v>
      </c>
      <c r="K15" s="166"/>
      <c r="L15" s="166">
        <f>SUM(L16:L17)</f>
        <v>118156459779</v>
      </c>
      <c r="M15" s="114"/>
      <c r="N15" s="113">
        <f>SUM(N16:N17)</f>
        <v>53419317104</v>
      </c>
      <c r="O15" s="115"/>
      <c r="P15" s="113">
        <f>SUM(P16:P17)</f>
        <v>0</v>
      </c>
      <c r="Q15" s="100">
        <f t="shared" si="0"/>
        <v>-114563959888</v>
      </c>
      <c r="R15" s="101">
        <f t="shared" si="1"/>
        <v>-96.95954000507511</v>
      </c>
    </row>
    <row r="16" spans="1:18" ht="13.5" customHeight="1">
      <c r="A16" s="167" t="s">
        <v>1</v>
      </c>
      <c r="B16" s="168" t="s">
        <v>27</v>
      </c>
      <c r="C16" s="168"/>
      <c r="D16" s="168" t="s">
        <v>239</v>
      </c>
      <c r="E16" s="169">
        <v>111</v>
      </c>
      <c r="F16" s="169"/>
      <c r="G16" s="170">
        <v>3561256480</v>
      </c>
      <c r="H16" s="170">
        <f>'[1]adjusted errors'!F38+'[1]adjusted errors'!F39</f>
        <v>31243411</v>
      </c>
      <c r="I16" s="169"/>
      <c r="J16" s="170">
        <f>G16+H16</f>
        <v>3592499891</v>
      </c>
      <c r="K16" s="170"/>
      <c r="L16" s="170">
        <v>118156459779</v>
      </c>
      <c r="M16" s="119"/>
      <c r="N16" s="118">
        <v>53419317104</v>
      </c>
      <c r="O16" s="120"/>
      <c r="P16" s="118">
        <v>0</v>
      </c>
      <c r="Q16" s="100">
        <f t="shared" si="0"/>
        <v>-114563959888</v>
      </c>
      <c r="R16" s="101">
        <f t="shared" si="1"/>
        <v>-96.95954000507511</v>
      </c>
    </row>
    <row r="17" spans="1:18" ht="13.5" customHeight="1">
      <c r="A17" s="167" t="s">
        <v>2</v>
      </c>
      <c r="B17" s="168" t="s">
        <v>240</v>
      </c>
      <c r="C17" s="168"/>
      <c r="D17" s="168" t="s">
        <v>241</v>
      </c>
      <c r="E17" s="169">
        <v>112</v>
      </c>
      <c r="F17" s="169"/>
      <c r="G17" s="170">
        <v>0</v>
      </c>
      <c r="H17" s="170">
        <v>0</v>
      </c>
      <c r="I17" s="169"/>
      <c r="J17" s="170">
        <f>H17+G17</f>
        <v>0</v>
      </c>
      <c r="K17" s="170"/>
      <c r="L17" s="170">
        <v>0</v>
      </c>
      <c r="M17" s="119"/>
      <c r="N17" s="118">
        <v>0</v>
      </c>
      <c r="O17" s="120"/>
      <c r="P17" s="118">
        <v>0</v>
      </c>
      <c r="Q17" s="100">
        <f t="shared" si="0"/>
        <v>0</v>
      </c>
      <c r="R17" s="101">
        <f t="shared" si="1"/>
        <v>0</v>
      </c>
    </row>
    <row r="18" spans="1:18" ht="13.5" customHeight="1">
      <c r="A18" s="167"/>
      <c r="B18" s="168"/>
      <c r="C18" s="168"/>
      <c r="D18" s="168"/>
      <c r="E18" s="169"/>
      <c r="F18" s="169"/>
      <c r="G18" s="171"/>
      <c r="H18" s="171"/>
      <c r="I18" s="169"/>
      <c r="J18" s="170"/>
      <c r="K18" s="170"/>
      <c r="L18" s="170"/>
      <c r="M18" s="119"/>
      <c r="N18" s="122"/>
      <c r="O18" s="120"/>
      <c r="P18" s="122"/>
      <c r="Q18" s="100">
        <f t="shared" si="0"/>
        <v>0</v>
      </c>
      <c r="R18" s="101">
        <f t="shared" si="1"/>
        <v>0</v>
      </c>
    </row>
    <row r="19" spans="1:18" s="112" customFormat="1" ht="13.5" customHeight="1">
      <c r="A19" s="162" t="s">
        <v>6</v>
      </c>
      <c r="B19" s="162" t="s">
        <v>28</v>
      </c>
      <c r="C19" s="162"/>
      <c r="D19" s="162" t="s">
        <v>242</v>
      </c>
      <c r="E19" s="163">
        <v>120</v>
      </c>
      <c r="F19" s="163"/>
      <c r="G19" s="166">
        <f>SUM(G20:G21)</f>
        <v>0</v>
      </c>
      <c r="H19" s="166">
        <f>SUM(H20:H21)</f>
        <v>0</v>
      </c>
      <c r="I19" s="163"/>
      <c r="J19" s="166">
        <f>SUM(J20:J21)</f>
        <v>0</v>
      </c>
      <c r="K19" s="166"/>
      <c r="L19" s="166">
        <f>SUM(L20:L21)</f>
        <v>0</v>
      </c>
      <c r="M19" s="119"/>
      <c r="N19" s="113">
        <f>SUM(N20:N21)</f>
        <v>13585000000</v>
      </c>
      <c r="O19" s="115"/>
      <c r="P19" s="113">
        <f>SUM(P20:P21)</f>
        <v>0</v>
      </c>
      <c r="Q19" s="100">
        <f t="shared" si="0"/>
        <v>0</v>
      </c>
      <c r="R19" s="101">
        <f t="shared" si="1"/>
        <v>0</v>
      </c>
    </row>
    <row r="20" spans="1:18" ht="13.5" customHeight="1">
      <c r="A20" s="167" t="s">
        <v>1</v>
      </c>
      <c r="B20" s="168" t="s">
        <v>29</v>
      </c>
      <c r="C20" s="168"/>
      <c r="D20" s="168" t="s">
        <v>242</v>
      </c>
      <c r="E20" s="169">
        <v>121</v>
      </c>
      <c r="F20" s="169"/>
      <c r="G20" s="171">
        <v>0</v>
      </c>
      <c r="H20" s="171">
        <v>0</v>
      </c>
      <c r="I20" s="169"/>
      <c r="J20" s="170">
        <f>H20+G20</f>
        <v>0</v>
      </c>
      <c r="K20" s="170"/>
      <c r="L20" s="170">
        <v>0</v>
      </c>
      <c r="M20" s="119"/>
      <c r="N20" s="122">
        <v>13585000000</v>
      </c>
      <c r="O20" s="120"/>
      <c r="P20" s="122">
        <v>0</v>
      </c>
      <c r="Q20" s="100">
        <f t="shared" si="0"/>
        <v>0</v>
      </c>
      <c r="R20" s="101">
        <f t="shared" si="1"/>
        <v>0</v>
      </c>
    </row>
    <row r="21" spans="1:18" ht="13.5" customHeight="1">
      <c r="A21" s="167" t="s">
        <v>2</v>
      </c>
      <c r="B21" s="168" t="s">
        <v>243</v>
      </c>
      <c r="C21" s="168"/>
      <c r="D21" s="168" t="s">
        <v>244</v>
      </c>
      <c r="E21" s="169">
        <v>129</v>
      </c>
      <c r="F21" s="169"/>
      <c r="G21" s="171">
        <v>0</v>
      </c>
      <c r="H21" s="171">
        <v>0</v>
      </c>
      <c r="I21" s="169"/>
      <c r="J21" s="170">
        <f>H21+G21</f>
        <v>0</v>
      </c>
      <c r="K21" s="170"/>
      <c r="L21" s="170">
        <v>0</v>
      </c>
      <c r="M21" s="119"/>
      <c r="N21" s="122">
        <v>0</v>
      </c>
      <c r="O21" s="120"/>
      <c r="P21" s="122">
        <v>0</v>
      </c>
      <c r="Q21" s="100">
        <f t="shared" si="0"/>
        <v>0</v>
      </c>
      <c r="R21" s="101">
        <f t="shared" si="1"/>
        <v>0</v>
      </c>
    </row>
    <row r="22" spans="1:18" ht="13.5" customHeight="1">
      <c r="A22" s="167"/>
      <c r="B22" s="168"/>
      <c r="C22" s="168"/>
      <c r="D22" s="168"/>
      <c r="E22" s="169"/>
      <c r="F22" s="169"/>
      <c r="G22" s="171"/>
      <c r="H22" s="171"/>
      <c r="I22" s="169"/>
      <c r="J22" s="170"/>
      <c r="K22" s="170"/>
      <c r="L22" s="170"/>
      <c r="M22" s="119"/>
      <c r="N22" s="122"/>
      <c r="O22" s="120"/>
      <c r="P22" s="122"/>
      <c r="Q22" s="100">
        <f t="shared" si="0"/>
        <v>0</v>
      </c>
      <c r="R22" s="101">
        <f t="shared" si="1"/>
        <v>0</v>
      </c>
    </row>
    <row r="23" spans="1:18" s="112" customFormat="1" ht="13.5" customHeight="1">
      <c r="A23" s="162" t="s">
        <v>17</v>
      </c>
      <c r="B23" s="162" t="s">
        <v>245</v>
      </c>
      <c r="C23" s="162"/>
      <c r="D23" s="162" t="s">
        <v>246</v>
      </c>
      <c r="E23" s="163">
        <v>130</v>
      </c>
      <c r="F23" s="163"/>
      <c r="G23" s="166">
        <f>SUM(G24:G29)</f>
        <v>65289216294</v>
      </c>
      <c r="H23" s="166">
        <f>SUM(H24:H29)</f>
        <v>2230317432</v>
      </c>
      <c r="I23" s="163"/>
      <c r="J23" s="166">
        <f>SUM(J24:J29)</f>
        <v>67519533726</v>
      </c>
      <c r="K23" s="166"/>
      <c r="L23" s="166">
        <f>SUM(L24:L29)</f>
        <v>60660564022</v>
      </c>
      <c r="M23" s="119"/>
      <c r="N23" s="113">
        <f>SUM(N24:N29)</f>
        <v>7299480105</v>
      </c>
      <c r="O23" s="115"/>
      <c r="P23" s="113">
        <f>SUM(P24:P29)</f>
        <v>0</v>
      </c>
      <c r="Q23" s="100">
        <f t="shared" si="0"/>
        <v>6858969704</v>
      </c>
      <c r="R23" s="101">
        <f t="shared" si="1"/>
        <v>11.30713143635201</v>
      </c>
    </row>
    <row r="24" spans="1:18" ht="13.5" customHeight="1">
      <c r="A24" s="167" t="s">
        <v>1</v>
      </c>
      <c r="B24" s="168" t="s">
        <v>247</v>
      </c>
      <c r="C24" s="168"/>
      <c r="D24" s="172" t="s">
        <v>248</v>
      </c>
      <c r="E24" s="169">
        <v>131</v>
      </c>
      <c r="F24" s="169" t="s">
        <v>30</v>
      </c>
      <c r="G24" s="171">
        <v>13916881917</v>
      </c>
      <c r="H24" s="171">
        <v>0</v>
      </c>
      <c r="I24" s="169"/>
      <c r="J24" s="170">
        <f aca="true" t="shared" si="2" ref="J24:J33">H24+G24</f>
        <v>13916881917</v>
      </c>
      <c r="K24" s="170"/>
      <c r="L24" s="170">
        <v>1678220216</v>
      </c>
      <c r="M24" s="119"/>
      <c r="N24" s="122">
        <v>1498919402</v>
      </c>
      <c r="O24" s="120"/>
      <c r="P24" s="122">
        <v>0</v>
      </c>
      <c r="Q24" s="123">
        <f t="shared" si="0"/>
        <v>12238661701</v>
      </c>
      <c r="R24" s="124">
        <f t="shared" si="1"/>
        <v>729.2643470932899</v>
      </c>
    </row>
    <row r="25" spans="1:18" ht="13.5" customHeight="1">
      <c r="A25" s="167" t="s">
        <v>2</v>
      </c>
      <c r="B25" s="168" t="s">
        <v>31</v>
      </c>
      <c r="C25" s="168"/>
      <c r="D25" s="172" t="s">
        <v>249</v>
      </c>
      <c r="E25" s="169">
        <v>132</v>
      </c>
      <c r="F25" s="169" t="s">
        <v>32</v>
      </c>
      <c r="G25" s="171">
        <v>50621673691</v>
      </c>
      <c r="H25" s="171">
        <f>'[1]adjusted errors'!F40-'[1]adjusted errors'!G45</f>
        <v>2122738132</v>
      </c>
      <c r="I25" s="169"/>
      <c r="J25" s="170">
        <f t="shared" si="2"/>
        <v>52744411823</v>
      </c>
      <c r="K25" s="170"/>
      <c r="L25" s="170">
        <v>57328596665</v>
      </c>
      <c r="M25" s="119"/>
      <c r="N25" s="122">
        <v>5005602278</v>
      </c>
      <c r="O25" s="120"/>
      <c r="P25" s="122">
        <v>0</v>
      </c>
      <c r="Q25" s="123">
        <f t="shared" si="0"/>
        <v>-4584184842</v>
      </c>
      <c r="R25" s="124">
        <f t="shared" si="1"/>
        <v>-7.9963318634637295</v>
      </c>
    </row>
    <row r="26" spans="1:18" ht="13.5" customHeight="1">
      <c r="A26" s="167" t="s">
        <v>3</v>
      </c>
      <c r="B26" s="168" t="s">
        <v>250</v>
      </c>
      <c r="C26" s="168"/>
      <c r="D26" s="168" t="s">
        <v>251</v>
      </c>
      <c r="E26" s="169">
        <v>133</v>
      </c>
      <c r="F26" s="169"/>
      <c r="G26" s="171">
        <v>0</v>
      </c>
      <c r="H26" s="171">
        <v>0</v>
      </c>
      <c r="I26" s="169"/>
      <c r="J26" s="170">
        <f t="shared" si="2"/>
        <v>0</v>
      </c>
      <c r="K26" s="170"/>
      <c r="L26" s="170">
        <v>0</v>
      </c>
      <c r="M26" s="119"/>
      <c r="N26" s="122">
        <v>0</v>
      </c>
      <c r="O26" s="120"/>
      <c r="P26" s="122">
        <v>0</v>
      </c>
      <c r="Q26" s="100">
        <f t="shared" si="0"/>
        <v>0</v>
      </c>
      <c r="R26" s="101">
        <f t="shared" si="1"/>
        <v>0</v>
      </c>
    </row>
    <row r="27" spans="1:18" ht="13.5" customHeight="1">
      <c r="A27" s="167" t="s">
        <v>4</v>
      </c>
      <c r="B27" s="168" t="s">
        <v>252</v>
      </c>
      <c r="C27" s="168"/>
      <c r="D27" s="172" t="s">
        <v>253</v>
      </c>
      <c r="E27" s="169">
        <v>134</v>
      </c>
      <c r="F27" s="169"/>
      <c r="G27" s="171">
        <v>0</v>
      </c>
      <c r="H27" s="171">
        <v>0</v>
      </c>
      <c r="I27" s="169"/>
      <c r="J27" s="170">
        <f t="shared" si="2"/>
        <v>0</v>
      </c>
      <c r="K27" s="170"/>
      <c r="L27" s="170">
        <v>0</v>
      </c>
      <c r="M27" s="119"/>
      <c r="N27" s="122">
        <v>0</v>
      </c>
      <c r="O27" s="120"/>
      <c r="P27" s="122">
        <v>0</v>
      </c>
      <c r="Q27" s="100">
        <f t="shared" si="0"/>
        <v>0</v>
      </c>
      <c r="R27" s="101">
        <f t="shared" si="1"/>
        <v>0</v>
      </c>
    </row>
    <row r="28" spans="1:18" ht="13.5" customHeight="1">
      <c r="A28" s="167" t="s">
        <v>5</v>
      </c>
      <c r="B28" s="168" t="s">
        <v>33</v>
      </c>
      <c r="C28" s="168"/>
      <c r="D28" s="168" t="s">
        <v>254</v>
      </c>
      <c r="E28" s="169" t="s">
        <v>255</v>
      </c>
      <c r="F28" s="169" t="s">
        <v>34</v>
      </c>
      <c r="G28" s="171">
        <v>750660686</v>
      </c>
      <c r="H28" s="171">
        <f>+'[1]adjusted errors'!F31</f>
        <v>107579300</v>
      </c>
      <c r="I28" s="169"/>
      <c r="J28" s="170">
        <f t="shared" si="2"/>
        <v>858239986</v>
      </c>
      <c r="K28" s="170"/>
      <c r="L28" s="170">
        <v>1653747141</v>
      </c>
      <c r="M28" s="119"/>
      <c r="N28" s="122">
        <v>794958425</v>
      </c>
      <c r="O28" s="120"/>
      <c r="P28" s="122">
        <v>0</v>
      </c>
      <c r="Q28" s="123">
        <f t="shared" si="0"/>
        <v>-795507155</v>
      </c>
      <c r="R28" s="124">
        <f t="shared" si="1"/>
        <v>-48.10331248820584</v>
      </c>
    </row>
    <row r="29" spans="1:18" ht="13.5" customHeight="1">
      <c r="A29" s="167" t="s">
        <v>7</v>
      </c>
      <c r="B29" s="168" t="s">
        <v>256</v>
      </c>
      <c r="C29" s="168"/>
      <c r="D29" s="168" t="s">
        <v>257</v>
      </c>
      <c r="E29" s="169">
        <v>139</v>
      </c>
      <c r="F29" s="169"/>
      <c r="G29" s="171">
        <v>0</v>
      </c>
      <c r="H29" s="171">
        <v>0</v>
      </c>
      <c r="I29" s="169"/>
      <c r="J29" s="170">
        <f t="shared" si="2"/>
        <v>0</v>
      </c>
      <c r="K29" s="170"/>
      <c r="L29" s="170">
        <v>0</v>
      </c>
      <c r="M29" s="119"/>
      <c r="N29" s="122">
        <v>0</v>
      </c>
      <c r="O29" s="120"/>
      <c r="P29" s="122">
        <v>0</v>
      </c>
      <c r="Q29" s="100">
        <f t="shared" si="0"/>
        <v>0</v>
      </c>
      <c r="R29" s="101">
        <f t="shared" si="1"/>
        <v>0</v>
      </c>
    </row>
    <row r="30" spans="1:18" ht="13.5" customHeight="1">
      <c r="A30" s="167"/>
      <c r="B30" s="168"/>
      <c r="C30" s="168"/>
      <c r="D30" s="168"/>
      <c r="E30" s="169"/>
      <c r="F30" s="169"/>
      <c r="G30" s="171"/>
      <c r="H30" s="171"/>
      <c r="I30" s="169"/>
      <c r="J30" s="170">
        <f t="shared" si="2"/>
        <v>0</v>
      </c>
      <c r="K30" s="170"/>
      <c r="L30" s="170"/>
      <c r="M30" s="119"/>
      <c r="N30" s="122"/>
      <c r="O30" s="120"/>
      <c r="P30" s="122"/>
      <c r="Q30" s="100">
        <f t="shared" si="0"/>
        <v>0</v>
      </c>
      <c r="R30" s="101">
        <f t="shared" si="1"/>
        <v>0</v>
      </c>
    </row>
    <row r="31" spans="1:18" s="112" customFormat="1" ht="13.5" customHeight="1">
      <c r="A31" s="162" t="s">
        <v>35</v>
      </c>
      <c r="B31" s="162" t="s">
        <v>36</v>
      </c>
      <c r="C31" s="162"/>
      <c r="D31" s="162" t="s">
        <v>258</v>
      </c>
      <c r="E31" s="163">
        <v>140</v>
      </c>
      <c r="F31" s="163"/>
      <c r="G31" s="166">
        <f>SUM(G32:G33)</f>
        <v>84251515738</v>
      </c>
      <c r="H31" s="166">
        <f>SUM(H32:H33)</f>
        <v>1739718075</v>
      </c>
      <c r="I31" s="163"/>
      <c r="J31" s="166">
        <f>SUM(J32:J33)</f>
        <v>85991233813</v>
      </c>
      <c r="K31" s="166"/>
      <c r="L31" s="166">
        <f>SUM(L32:L33)</f>
        <v>36916484152</v>
      </c>
      <c r="M31" s="119"/>
      <c r="N31" s="113">
        <f>SUM(N32:N33)</f>
        <v>19734483320</v>
      </c>
      <c r="O31" s="115"/>
      <c r="P31" s="113">
        <f>SUM(P32:P33)</f>
        <v>0</v>
      </c>
      <c r="Q31" s="100">
        <f t="shared" si="0"/>
        <v>49074749661</v>
      </c>
      <c r="R31" s="101">
        <f t="shared" si="1"/>
        <v>132.93451635030988</v>
      </c>
    </row>
    <row r="32" spans="1:18" ht="13.5" customHeight="1">
      <c r="A32" s="167" t="s">
        <v>1</v>
      </c>
      <c r="B32" s="168" t="s">
        <v>36</v>
      </c>
      <c r="C32" s="168"/>
      <c r="D32" s="168" t="s">
        <v>258</v>
      </c>
      <c r="E32" s="169">
        <v>141</v>
      </c>
      <c r="F32" s="169" t="s">
        <v>37</v>
      </c>
      <c r="G32" s="171">
        <v>84251515738</v>
      </c>
      <c r="H32" s="171">
        <f>'[1]adjusted errors'!F44</f>
        <v>1739718075</v>
      </c>
      <c r="I32" s="169"/>
      <c r="J32" s="170">
        <f t="shared" si="2"/>
        <v>85991233813</v>
      </c>
      <c r="K32" s="170"/>
      <c r="L32" s="170">
        <v>36916484152</v>
      </c>
      <c r="M32" s="119"/>
      <c r="N32" s="122">
        <v>19734483320</v>
      </c>
      <c r="O32" s="120"/>
      <c r="P32" s="122">
        <v>0</v>
      </c>
      <c r="Q32" s="100">
        <f t="shared" si="0"/>
        <v>49074749661</v>
      </c>
      <c r="R32" s="101">
        <f t="shared" si="1"/>
        <v>132.93451635030988</v>
      </c>
    </row>
    <row r="33" spans="1:18" ht="13.5" customHeight="1">
      <c r="A33" s="167" t="s">
        <v>2</v>
      </c>
      <c r="B33" s="168" t="s">
        <v>38</v>
      </c>
      <c r="C33" s="168"/>
      <c r="D33" s="168" t="s">
        <v>259</v>
      </c>
      <c r="E33" s="169">
        <v>149</v>
      </c>
      <c r="F33" s="169"/>
      <c r="G33" s="171">
        <v>0</v>
      </c>
      <c r="H33" s="171">
        <v>0</v>
      </c>
      <c r="I33" s="169"/>
      <c r="J33" s="170">
        <f t="shared" si="2"/>
        <v>0</v>
      </c>
      <c r="K33" s="170"/>
      <c r="L33" s="170">
        <v>0</v>
      </c>
      <c r="M33" s="119"/>
      <c r="N33" s="122">
        <v>0</v>
      </c>
      <c r="O33" s="120"/>
      <c r="P33" s="122">
        <v>0</v>
      </c>
      <c r="Q33" s="100">
        <f t="shared" si="0"/>
        <v>0</v>
      </c>
      <c r="R33" s="101">
        <f t="shared" si="1"/>
        <v>0</v>
      </c>
    </row>
    <row r="34" spans="1:18" ht="13.5" customHeight="1">
      <c r="A34" s="167"/>
      <c r="B34" s="168"/>
      <c r="C34" s="168"/>
      <c r="D34" s="168"/>
      <c r="E34" s="169"/>
      <c r="F34" s="169"/>
      <c r="G34" s="171"/>
      <c r="H34" s="171"/>
      <c r="I34" s="169"/>
      <c r="J34" s="170"/>
      <c r="K34" s="170"/>
      <c r="L34" s="170"/>
      <c r="M34" s="119"/>
      <c r="N34" s="122"/>
      <c r="O34" s="120"/>
      <c r="P34" s="122"/>
      <c r="Q34" s="100">
        <f t="shared" si="0"/>
        <v>0</v>
      </c>
      <c r="R34" s="101">
        <f t="shared" si="1"/>
        <v>0</v>
      </c>
    </row>
    <row r="35" spans="1:18" s="112" customFormat="1" ht="13.5" customHeight="1">
      <c r="A35" s="162" t="s">
        <v>39</v>
      </c>
      <c r="B35" s="162" t="s">
        <v>40</v>
      </c>
      <c r="C35" s="162"/>
      <c r="D35" s="162" t="s">
        <v>260</v>
      </c>
      <c r="E35" s="163">
        <v>150</v>
      </c>
      <c r="F35" s="163"/>
      <c r="G35" s="166">
        <f>SUM(G36:G39)</f>
        <v>2067880177</v>
      </c>
      <c r="H35" s="166">
        <f>SUM(H36:H39)</f>
        <v>-1047704399.5</v>
      </c>
      <c r="I35" s="163"/>
      <c r="J35" s="166">
        <f>SUM(J36:J39)</f>
        <v>1020175777.5</v>
      </c>
      <c r="K35" s="166"/>
      <c r="L35" s="166">
        <f>SUM(L36:L39)</f>
        <v>3561129157</v>
      </c>
      <c r="M35" s="119"/>
      <c r="N35" s="113">
        <f>SUM(N36:N39)</f>
        <v>1844963720</v>
      </c>
      <c r="O35" s="115"/>
      <c r="P35" s="113">
        <f>SUM(P36:P39)</f>
        <v>0</v>
      </c>
      <c r="Q35" s="100">
        <f t="shared" si="0"/>
        <v>-2540953379.5</v>
      </c>
      <c r="R35" s="101">
        <f t="shared" si="1"/>
        <v>-71.35246343158678</v>
      </c>
    </row>
    <row r="36" spans="1:18" ht="13.5" customHeight="1">
      <c r="A36" s="167" t="s">
        <v>1</v>
      </c>
      <c r="B36" s="168" t="s">
        <v>41</v>
      </c>
      <c r="C36" s="168"/>
      <c r="D36" s="168" t="s">
        <v>261</v>
      </c>
      <c r="E36" s="169">
        <v>151</v>
      </c>
      <c r="F36" s="169"/>
      <c r="G36" s="171">
        <v>0</v>
      </c>
      <c r="H36" s="171">
        <v>0</v>
      </c>
      <c r="I36" s="169"/>
      <c r="J36" s="170">
        <f>H36+G36</f>
        <v>0</v>
      </c>
      <c r="K36" s="170"/>
      <c r="L36" s="170">
        <v>0</v>
      </c>
      <c r="M36" s="119"/>
      <c r="N36" s="122">
        <v>66905530</v>
      </c>
      <c r="O36" s="120"/>
      <c r="P36" s="122">
        <v>0</v>
      </c>
      <c r="Q36" s="100">
        <f t="shared" si="0"/>
        <v>0</v>
      </c>
      <c r="R36" s="101">
        <f t="shared" si="1"/>
        <v>0</v>
      </c>
    </row>
    <row r="37" spans="1:18" ht="13.5" customHeight="1">
      <c r="A37" s="167" t="s">
        <v>2</v>
      </c>
      <c r="B37" s="168" t="s">
        <v>262</v>
      </c>
      <c r="C37" s="168"/>
      <c r="D37" s="168" t="s">
        <v>263</v>
      </c>
      <c r="E37" s="169">
        <v>152</v>
      </c>
      <c r="F37" s="169"/>
      <c r="G37" s="171">
        <v>0</v>
      </c>
      <c r="H37" s="171">
        <v>0</v>
      </c>
      <c r="I37" s="169"/>
      <c r="J37" s="170">
        <f>H37+G37</f>
        <v>0</v>
      </c>
      <c r="K37" s="170"/>
      <c r="L37" s="170">
        <v>0</v>
      </c>
      <c r="M37" s="119"/>
      <c r="N37" s="122">
        <v>0</v>
      </c>
      <c r="O37" s="120"/>
      <c r="P37" s="122">
        <v>0</v>
      </c>
      <c r="Q37" s="100">
        <f t="shared" si="0"/>
        <v>0</v>
      </c>
      <c r="R37" s="101">
        <f t="shared" si="1"/>
        <v>0</v>
      </c>
    </row>
    <row r="38" spans="1:18" ht="13.5" customHeight="1">
      <c r="A38" s="167" t="s">
        <v>3</v>
      </c>
      <c r="B38" s="168" t="s">
        <v>264</v>
      </c>
      <c r="C38" s="168"/>
      <c r="D38" s="168" t="s">
        <v>265</v>
      </c>
      <c r="E38" s="169" t="s">
        <v>266</v>
      </c>
      <c r="F38" s="169"/>
      <c r="G38" s="171">
        <v>0</v>
      </c>
      <c r="H38" s="171">
        <v>0</v>
      </c>
      <c r="I38" s="169"/>
      <c r="J38" s="170">
        <f>H38+G38</f>
        <v>0</v>
      </c>
      <c r="K38" s="170"/>
      <c r="L38" s="170">
        <v>0</v>
      </c>
      <c r="M38" s="119"/>
      <c r="N38" s="122">
        <v>59835037</v>
      </c>
      <c r="O38" s="120"/>
      <c r="P38" s="122">
        <v>0</v>
      </c>
      <c r="Q38" s="100">
        <f t="shared" si="0"/>
        <v>0</v>
      </c>
      <c r="R38" s="101">
        <f t="shared" si="1"/>
        <v>0</v>
      </c>
    </row>
    <row r="39" spans="1:18" ht="13.5" customHeight="1">
      <c r="A39" s="167" t="s">
        <v>4</v>
      </c>
      <c r="B39" s="168" t="s">
        <v>40</v>
      </c>
      <c r="C39" s="168"/>
      <c r="D39" s="168" t="s">
        <v>260</v>
      </c>
      <c r="E39" s="169">
        <v>158</v>
      </c>
      <c r="F39" s="169" t="s">
        <v>42</v>
      </c>
      <c r="G39" s="171">
        <v>2067880177</v>
      </c>
      <c r="H39" s="171">
        <f>-'[1]adjusted errors'!G46</f>
        <v>-1047704399.5</v>
      </c>
      <c r="I39" s="169"/>
      <c r="J39" s="170">
        <f>H39+G39</f>
        <v>1020175777.5</v>
      </c>
      <c r="K39" s="170"/>
      <c r="L39" s="170">
        <v>3561129157</v>
      </c>
      <c r="M39" s="119"/>
      <c r="N39" s="122">
        <v>1718223153</v>
      </c>
      <c r="O39" s="120"/>
      <c r="P39" s="122">
        <v>0</v>
      </c>
      <c r="Q39" s="100">
        <f t="shared" si="0"/>
        <v>-2540953379.5</v>
      </c>
      <c r="R39" s="101">
        <f t="shared" si="1"/>
        <v>-71.35246343158678</v>
      </c>
    </row>
    <row r="40" spans="1:18" ht="13.5" customHeight="1">
      <c r="A40" s="168"/>
      <c r="B40" s="168"/>
      <c r="C40" s="168"/>
      <c r="D40" s="168"/>
      <c r="E40" s="169"/>
      <c r="F40" s="169"/>
      <c r="G40" s="171"/>
      <c r="H40" s="171"/>
      <c r="I40" s="169"/>
      <c r="J40" s="170"/>
      <c r="K40" s="170"/>
      <c r="L40" s="170"/>
      <c r="M40" s="119"/>
      <c r="N40" s="120"/>
      <c r="O40" s="120"/>
      <c r="P40" s="120"/>
      <c r="Q40" s="100">
        <f t="shared" si="0"/>
        <v>0</v>
      </c>
      <c r="R40" s="101">
        <f t="shared" si="1"/>
        <v>0</v>
      </c>
    </row>
    <row r="41" spans="1:18" ht="13.5" customHeight="1">
      <c r="A41" s="168"/>
      <c r="B41" s="168"/>
      <c r="C41" s="168"/>
      <c r="D41" s="168"/>
      <c r="E41" s="169"/>
      <c r="F41" s="169"/>
      <c r="G41" s="171"/>
      <c r="H41" s="171"/>
      <c r="I41" s="169"/>
      <c r="J41" s="170"/>
      <c r="K41" s="170"/>
      <c r="L41" s="170"/>
      <c r="M41" s="119"/>
      <c r="N41" s="120"/>
      <c r="O41" s="120"/>
      <c r="P41" s="120"/>
      <c r="Q41" s="100">
        <f t="shared" si="0"/>
        <v>0</v>
      </c>
      <c r="R41" s="101">
        <f t="shared" si="1"/>
        <v>0</v>
      </c>
    </row>
    <row r="42" spans="1:18" s="52" customFormat="1" ht="15" customHeight="1">
      <c r="A42" s="173" t="s">
        <v>165</v>
      </c>
      <c r="B42" s="173"/>
      <c r="C42" s="173"/>
      <c r="D42" s="173" t="s">
        <v>267</v>
      </c>
      <c r="E42" s="168"/>
      <c r="F42" s="168"/>
      <c r="G42" s="174"/>
      <c r="H42" s="174"/>
      <c r="I42" s="168"/>
      <c r="J42" s="170"/>
      <c r="K42" s="170"/>
      <c r="L42" s="170"/>
      <c r="M42" s="119"/>
      <c r="N42" s="120"/>
      <c r="O42" s="120"/>
      <c r="P42" s="120"/>
      <c r="Q42" s="100">
        <f t="shared" si="0"/>
        <v>0</v>
      </c>
      <c r="R42" s="101">
        <f t="shared" si="1"/>
        <v>0</v>
      </c>
    </row>
    <row r="43" spans="1:18" ht="15" customHeight="1">
      <c r="A43" s="162" t="s">
        <v>268</v>
      </c>
      <c r="B43" s="168"/>
      <c r="C43" s="168"/>
      <c r="D43" s="162" t="s">
        <v>269</v>
      </c>
      <c r="E43" s="169"/>
      <c r="F43" s="169"/>
      <c r="G43" s="171"/>
      <c r="H43" s="171"/>
      <c r="I43" s="169"/>
      <c r="J43" s="170"/>
      <c r="K43" s="170"/>
      <c r="L43" s="170"/>
      <c r="M43" s="119"/>
      <c r="N43" s="120"/>
      <c r="O43" s="120"/>
      <c r="P43" s="120"/>
      <c r="Q43" s="100">
        <f t="shared" si="0"/>
        <v>0</v>
      </c>
      <c r="R43" s="101">
        <f t="shared" si="1"/>
        <v>0</v>
      </c>
    </row>
    <row r="44" spans="1:18" ht="13.5" customHeight="1">
      <c r="A44" s="168"/>
      <c r="B44" s="168"/>
      <c r="C44" s="168"/>
      <c r="D44" s="168"/>
      <c r="E44" s="169"/>
      <c r="F44" s="169"/>
      <c r="G44" s="171"/>
      <c r="H44" s="171"/>
      <c r="I44" s="169"/>
      <c r="J44" s="170"/>
      <c r="K44" s="170"/>
      <c r="L44" s="170"/>
      <c r="M44" s="119"/>
      <c r="N44" s="84"/>
      <c r="O44" s="84"/>
      <c r="P44" s="84"/>
      <c r="Q44" s="100">
        <f t="shared" si="0"/>
        <v>0</v>
      </c>
      <c r="R44" s="101">
        <f t="shared" si="1"/>
        <v>0</v>
      </c>
    </row>
    <row r="45" spans="1:18" ht="27.75" customHeight="1">
      <c r="A45" s="175" t="s">
        <v>20</v>
      </c>
      <c r="B45" s="176"/>
      <c r="C45" s="176"/>
      <c r="D45" s="176" t="s">
        <v>234</v>
      </c>
      <c r="E45" s="177" t="s">
        <v>11</v>
      </c>
      <c r="F45" s="177" t="s">
        <v>21</v>
      </c>
      <c r="G45" s="178"/>
      <c r="H45" s="178"/>
      <c r="I45" s="177"/>
      <c r="J45" s="179" t="s">
        <v>236</v>
      </c>
      <c r="K45" s="179"/>
      <c r="L45" s="179" t="s">
        <v>22</v>
      </c>
      <c r="M45" s="119"/>
      <c r="N45" s="134"/>
      <c r="O45" s="134"/>
      <c r="P45" s="134"/>
      <c r="Q45" s="100"/>
      <c r="R45" s="101"/>
    </row>
    <row r="46" spans="1:18" ht="13.5" customHeight="1">
      <c r="A46" s="168"/>
      <c r="B46" s="168"/>
      <c r="C46" s="168"/>
      <c r="D46" s="168"/>
      <c r="E46" s="169"/>
      <c r="F46" s="169"/>
      <c r="G46" s="171"/>
      <c r="H46" s="171"/>
      <c r="I46" s="169"/>
      <c r="J46" s="170"/>
      <c r="K46" s="170"/>
      <c r="L46" s="170"/>
      <c r="M46" s="119"/>
      <c r="N46" s="120"/>
      <c r="O46" s="120"/>
      <c r="P46" s="120"/>
      <c r="Q46" s="100">
        <f t="shared" si="0"/>
        <v>0</v>
      </c>
      <c r="R46" s="101">
        <f t="shared" si="1"/>
        <v>0</v>
      </c>
    </row>
    <row r="47" spans="1:18" ht="13.5" customHeight="1">
      <c r="A47" s="162" t="s">
        <v>45</v>
      </c>
      <c r="B47" s="162" t="s">
        <v>46</v>
      </c>
      <c r="C47" s="162"/>
      <c r="D47" s="162" t="s">
        <v>270</v>
      </c>
      <c r="E47" s="163">
        <v>200</v>
      </c>
      <c r="F47" s="163"/>
      <c r="G47" s="166">
        <f>G49+G56+G68+G72+G78</f>
        <v>193034531797</v>
      </c>
      <c r="H47" s="166">
        <f>H49+H56+H68+H72+H78</f>
        <v>2500072965</v>
      </c>
      <c r="I47" s="163"/>
      <c r="J47" s="166">
        <f>J49+J56+J68+J72+J78</f>
        <v>195534604762</v>
      </c>
      <c r="K47" s="166"/>
      <c r="L47" s="166">
        <f>L49+L56+L68+L72+L78</f>
        <v>162337215397</v>
      </c>
      <c r="M47" s="119"/>
      <c r="N47" s="113">
        <f>N49+N56+N68+N72+N78</f>
        <v>96053872375</v>
      </c>
      <c r="O47" s="115"/>
      <c r="P47" s="113">
        <f>P49+P56+P68+P72+P78</f>
        <v>0</v>
      </c>
      <c r="Q47" s="100">
        <f t="shared" si="0"/>
        <v>33197389365</v>
      </c>
      <c r="R47" s="101">
        <f t="shared" si="1"/>
        <v>20.449648149880417</v>
      </c>
    </row>
    <row r="48" spans="1:18" ht="13.5" customHeight="1">
      <c r="A48" s="162"/>
      <c r="B48" s="162"/>
      <c r="C48" s="162"/>
      <c r="D48" s="162"/>
      <c r="E48" s="163"/>
      <c r="F48" s="163"/>
      <c r="G48" s="164"/>
      <c r="H48" s="164"/>
      <c r="I48" s="163"/>
      <c r="J48" s="166"/>
      <c r="K48" s="166"/>
      <c r="L48" s="166"/>
      <c r="M48" s="119"/>
      <c r="N48" s="109"/>
      <c r="O48" s="115"/>
      <c r="P48" s="109"/>
      <c r="Q48" s="100">
        <f t="shared" si="0"/>
        <v>0</v>
      </c>
      <c r="R48" s="101">
        <f t="shared" si="1"/>
        <v>0</v>
      </c>
    </row>
    <row r="49" spans="1:18" ht="13.5" customHeight="1">
      <c r="A49" s="162" t="s">
        <v>0</v>
      </c>
      <c r="B49" s="162" t="s">
        <v>47</v>
      </c>
      <c r="C49" s="162"/>
      <c r="D49" s="162" t="s">
        <v>271</v>
      </c>
      <c r="E49" s="163">
        <v>210</v>
      </c>
      <c r="F49" s="163"/>
      <c r="G49" s="166">
        <f>SUM(G50:G54)</f>
        <v>0</v>
      </c>
      <c r="H49" s="166">
        <f>SUM(H50:H54)</f>
        <v>0</v>
      </c>
      <c r="I49" s="163"/>
      <c r="J49" s="166">
        <f>SUM(J50:J54)</f>
        <v>0</v>
      </c>
      <c r="K49" s="166"/>
      <c r="L49" s="166">
        <f>SUM(L50:L54)</f>
        <v>0</v>
      </c>
      <c r="M49" s="119"/>
      <c r="N49" s="113">
        <f>SUM(N50:N54)</f>
        <v>0</v>
      </c>
      <c r="O49" s="115"/>
      <c r="P49" s="113">
        <f>SUM(P50:P54)</f>
        <v>0</v>
      </c>
      <c r="Q49" s="100">
        <f t="shared" si="0"/>
        <v>0</v>
      </c>
      <c r="R49" s="101">
        <f t="shared" si="1"/>
        <v>0</v>
      </c>
    </row>
    <row r="50" spans="1:18" ht="13.5" customHeight="1">
      <c r="A50" s="167" t="s">
        <v>1</v>
      </c>
      <c r="B50" s="168" t="s">
        <v>48</v>
      </c>
      <c r="C50" s="168"/>
      <c r="D50" s="168" t="s">
        <v>272</v>
      </c>
      <c r="E50" s="169">
        <v>211</v>
      </c>
      <c r="F50" s="169"/>
      <c r="G50" s="171">
        <v>0</v>
      </c>
      <c r="H50" s="171">
        <v>0</v>
      </c>
      <c r="I50" s="169"/>
      <c r="J50" s="170">
        <f>H50+G50</f>
        <v>0</v>
      </c>
      <c r="K50" s="170"/>
      <c r="L50" s="170">
        <v>0</v>
      </c>
      <c r="M50" s="119"/>
      <c r="N50" s="122">
        <v>0</v>
      </c>
      <c r="O50" s="120"/>
      <c r="P50" s="122">
        <v>0</v>
      </c>
      <c r="Q50" s="100">
        <f t="shared" si="0"/>
        <v>0</v>
      </c>
      <c r="R50" s="101">
        <f t="shared" si="1"/>
        <v>0</v>
      </c>
    </row>
    <row r="51" spans="1:18" ht="13.5" customHeight="1">
      <c r="A51" s="167" t="s">
        <v>2</v>
      </c>
      <c r="B51" s="168" t="s">
        <v>49</v>
      </c>
      <c r="C51" s="168"/>
      <c r="D51" s="168" t="s">
        <v>273</v>
      </c>
      <c r="E51" s="169">
        <v>212</v>
      </c>
      <c r="F51" s="169"/>
      <c r="G51" s="171">
        <v>0</v>
      </c>
      <c r="H51" s="171">
        <v>0</v>
      </c>
      <c r="I51" s="169"/>
      <c r="J51" s="170">
        <f>H51+G51</f>
        <v>0</v>
      </c>
      <c r="K51" s="170"/>
      <c r="L51" s="170">
        <v>0</v>
      </c>
      <c r="M51" s="119"/>
      <c r="N51" s="122">
        <v>0</v>
      </c>
      <c r="O51" s="120"/>
      <c r="P51" s="122">
        <v>0</v>
      </c>
      <c r="Q51" s="100">
        <f t="shared" si="0"/>
        <v>0</v>
      </c>
      <c r="R51" s="101">
        <f t="shared" si="1"/>
        <v>0</v>
      </c>
    </row>
    <row r="52" spans="1:18" ht="13.5" customHeight="1">
      <c r="A52" s="167" t="s">
        <v>3</v>
      </c>
      <c r="B52" s="168" t="s">
        <v>274</v>
      </c>
      <c r="C52" s="168"/>
      <c r="D52" s="168" t="s">
        <v>275</v>
      </c>
      <c r="E52" s="169">
        <v>213</v>
      </c>
      <c r="F52" s="169"/>
      <c r="G52" s="171">
        <v>0</v>
      </c>
      <c r="H52" s="171">
        <v>0</v>
      </c>
      <c r="I52" s="169"/>
      <c r="J52" s="170">
        <f>H52+G52</f>
        <v>0</v>
      </c>
      <c r="K52" s="170"/>
      <c r="L52" s="170">
        <v>0</v>
      </c>
      <c r="M52" s="119"/>
      <c r="N52" s="122">
        <v>0</v>
      </c>
      <c r="O52" s="120"/>
      <c r="P52" s="122">
        <v>0</v>
      </c>
      <c r="Q52" s="100">
        <f t="shared" si="0"/>
        <v>0</v>
      </c>
      <c r="R52" s="101">
        <f t="shared" si="1"/>
        <v>0</v>
      </c>
    </row>
    <row r="53" spans="1:18" ht="13.5" customHeight="1">
      <c r="A53" s="167" t="s">
        <v>4</v>
      </c>
      <c r="B53" s="168" t="s">
        <v>50</v>
      </c>
      <c r="C53" s="168"/>
      <c r="D53" s="168" t="s">
        <v>276</v>
      </c>
      <c r="E53" s="169" t="s">
        <v>277</v>
      </c>
      <c r="F53" s="169"/>
      <c r="G53" s="171">
        <v>0</v>
      </c>
      <c r="H53" s="171">
        <v>0</v>
      </c>
      <c r="I53" s="169"/>
      <c r="J53" s="170">
        <f>H53+G53</f>
        <v>0</v>
      </c>
      <c r="K53" s="170"/>
      <c r="L53" s="170">
        <v>0</v>
      </c>
      <c r="M53" s="119"/>
      <c r="N53" s="122">
        <v>0</v>
      </c>
      <c r="O53" s="120"/>
      <c r="P53" s="122">
        <v>0</v>
      </c>
      <c r="Q53" s="100">
        <f t="shared" si="0"/>
        <v>0</v>
      </c>
      <c r="R53" s="101">
        <f t="shared" si="1"/>
        <v>0</v>
      </c>
    </row>
    <row r="54" spans="1:18" ht="13.5" customHeight="1">
      <c r="A54" s="167" t="s">
        <v>5</v>
      </c>
      <c r="B54" s="168" t="s">
        <v>51</v>
      </c>
      <c r="C54" s="168"/>
      <c r="D54" s="168" t="s">
        <v>257</v>
      </c>
      <c r="E54" s="169">
        <v>219</v>
      </c>
      <c r="F54" s="169"/>
      <c r="G54" s="171">
        <v>0</v>
      </c>
      <c r="H54" s="171">
        <v>0</v>
      </c>
      <c r="I54" s="169"/>
      <c r="J54" s="170">
        <f>H54+G54</f>
        <v>0</v>
      </c>
      <c r="K54" s="170"/>
      <c r="L54" s="170">
        <v>0</v>
      </c>
      <c r="M54" s="119"/>
      <c r="N54" s="122">
        <v>0</v>
      </c>
      <c r="O54" s="120"/>
      <c r="P54" s="122">
        <v>0</v>
      </c>
      <c r="Q54" s="100">
        <f t="shared" si="0"/>
        <v>0</v>
      </c>
      <c r="R54" s="101">
        <f t="shared" si="1"/>
        <v>0</v>
      </c>
    </row>
    <row r="55" spans="1:18" ht="13.5" customHeight="1">
      <c r="A55" s="168"/>
      <c r="B55" s="168"/>
      <c r="C55" s="168"/>
      <c r="D55" s="168"/>
      <c r="E55" s="169"/>
      <c r="F55" s="169"/>
      <c r="G55" s="171"/>
      <c r="H55" s="171"/>
      <c r="I55" s="169"/>
      <c r="J55" s="170"/>
      <c r="K55" s="170"/>
      <c r="L55" s="170"/>
      <c r="M55" s="119"/>
      <c r="N55" s="122"/>
      <c r="O55" s="120"/>
      <c r="P55" s="122"/>
      <c r="Q55" s="100">
        <f t="shared" si="0"/>
        <v>0</v>
      </c>
      <c r="R55" s="101">
        <f t="shared" si="1"/>
        <v>0</v>
      </c>
    </row>
    <row r="56" spans="1:18" ht="13.5" customHeight="1">
      <c r="A56" s="162" t="s">
        <v>6</v>
      </c>
      <c r="B56" s="162" t="s">
        <v>52</v>
      </c>
      <c r="C56" s="162"/>
      <c r="D56" s="162" t="s">
        <v>278</v>
      </c>
      <c r="E56" s="163" t="s">
        <v>279</v>
      </c>
      <c r="F56" s="163"/>
      <c r="G56" s="166">
        <f>G57+G60+G63+G66</f>
        <v>66814190525</v>
      </c>
      <c r="H56" s="166">
        <f>H57+H60+H63+H66</f>
        <v>84460683</v>
      </c>
      <c r="I56" s="163"/>
      <c r="J56" s="166">
        <f>J57+J60+J63+J66</f>
        <v>66898651208</v>
      </c>
      <c r="K56" s="166"/>
      <c r="L56" s="166">
        <f>L57+L60+L63+L66</f>
        <v>44694721165</v>
      </c>
      <c r="M56" s="119"/>
      <c r="N56" s="113">
        <f>N57+N60+N63+N66</f>
        <v>42853594143</v>
      </c>
      <c r="O56" s="115"/>
      <c r="P56" s="113">
        <f>P57+P60+P63+P66</f>
        <v>0</v>
      </c>
      <c r="Q56" s="100">
        <f t="shared" si="0"/>
        <v>22203930043</v>
      </c>
      <c r="R56" s="101">
        <f t="shared" si="1"/>
        <v>49.679088411871966</v>
      </c>
    </row>
    <row r="57" spans="1:18" ht="13.5" customHeight="1">
      <c r="A57" s="167" t="s">
        <v>1</v>
      </c>
      <c r="B57" s="168" t="s">
        <v>53</v>
      </c>
      <c r="C57" s="168"/>
      <c r="D57" s="168" t="s">
        <v>280</v>
      </c>
      <c r="E57" s="169">
        <v>221</v>
      </c>
      <c r="F57" s="169" t="s">
        <v>43</v>
      </c>
      <c r="G57" s="170">
        <f>SUM(G58:G59)</f>
        <v>29006143178</v>
      </c>
      <c r="H57" s="170">
        <f>SUM(H58:H59)</f>
        <v>0</v>
      </c>
      <c r="I57" s="169"/>
      <c r="J57" s="170">
        <f>SUM(J58:J59)</f>
        <v>29006143178</v>
      </c>
      <c r="K57" s="170"/>
      <c r="L57" s="170">
        <f>SUM(L58:L59)</f>
        <v>28058773865</v>
      </c>
      <c r="M57" s="119"/>
      <c r="N57" s="118">
        <f>SUM(N58:N59)</f>
        <v>31654424211</v>
      </c>
      <c r="O57" s="120"/>
      <c r="P57" s="118">
        <f>SUM(P58:P59)</f>
        <v>0</v>
      </c>
      <c r="Q57" s="100">
        <f t="shared" si="0"/>
        <v>947369313</v>
      </c>
      <c r="R57" s="101">
        <f t="shared" si="1"/>
        <v>3.3763745969731453</v>
      </c>
    </row>
    <row r="58" spans="1:18" ht="13.5" customHeight="1">
      <c r="A58" s="180"/>
      <c r="B58" s="180" t="s">
        <v>55</v>
      </c>
      <c r="C58" s="180"/>
      <c r="D58" s="180" t="s">
        <v>281</v>
      </c>
      <c r="E58" s="181">
        <v>222</v>
      </c>
      <c r="F58" s="181"/>
      <c r="G58" s="182">
        <v>111861494758</v>
      </c>
      <c r="H58" s="182">
        <v>0</v>
      </c>
      <c r="I58" s="181"/>
      <c r="J58" s="183">
        <f>H58+G58</f>
        <v>111861494758</v>
      </c>
      <c r="K58" s="183"/>
      <c r="L58" s="183">
        <v>105405279110</v>
      </c>
      <c r="M58" s="119"/>
      <c r="N58" s="135">
        <v>103881441122</v>
      </c>
      <c r="O58" s="137"/>
      <c r="P58" s="135">
        <v>0</v>
      </c>
      <c r="Q58" s="100">
        <f t="shared" si="0"/>
        <v>6456215648</v>
      </c>
      <c r="R58" s="101">
        <f t="shared" si="1"/>
        <v>6.125135005109518</v>
      </c>
    </row>
    <row r="59" spans="1:18" ht="13.5" customHeight="1">
      <c r="A59" s="180"/>
      <c r="B59" s="180" t="s">
        <v>56</v>
      </c>
      <c r="C59" s="180"/>
      <c r="D59" s="180" t="s">
        <v>282</v>
      </c>
      <c r="E59" s="181">
        <v>223</v>
      </c>
      <c r="F59" s="181"/>
      <c r="G59" s="182">
        <v>-82855351580</v>
      </c>
      <c r="H59" s="182">
        <v>0</v>
      </c>
      <c r="I59" s="181"/>
      <c r="J59" s="183">
        <f>H59+G59</f>
        <v>-82855351580</v>
      </c>
      <c r="K59" s="183"/>
      <c r="L59" s="183">
        <v>-77346505245</v>
      </c>
      <c r="M59" s="119"/>
      <c r="N59" s="135">
        <v>-72227016911</v>
      </c>
      <c r="O59" s="138"/>
      <c r="P59" s="135">
        <v>0</v>
      </c>
      <c r="Q59" s="100">
        <f t="shared" si="0"/>
        <v>-5508846335</v>
      </c>
      <c r="R59" s="101">
        <f t="shared" si="1"/>
        <v>7.122295076617072</v>
      </c>
    </row>
    <row r="60" spans="1:18" ht="13.5" customHeight="1">
      <c r="A60" s="167" t="s">
        <v>2</v>
      </c>
      <c r="B60" s="168" t="s">
        <v>57</v>
      </c>
      <c r="C60" s="168"/>
      <c r="D60" s="168" t="s">
        <v>283</v>
      </c>
      <c r="E60" s="169">
        <v>224</v>
      </c>
      <c r="F60" s="169"/>
      <c r="G60" s="170">
        <f>SUM(G61:G62)</f>
        <v>0</v>
      </c>
      <c r="H60" s="170">
        <f>SUM(H61:H62)</f>
        <v>0</v>
      </c>
      <c r="I60" s="169"/>
      <c r="J60" s="170">
        <f>SUM(J61:J62)</f>
        <v>0</v>
      </c>
      <c r="K60" s="170"/>
      <c r="L60" s="170">
        <f>SUM(L61:L62)</f>
        <v>0</v>
      </c>
      <c r="M60" s="119"/>
      <c r="N60" s="118">
        <f>SUM(N61:N62)</f>
        <v>0</v>
      </c>
      <c r="O60" s="120"/>
      <c r="P60" s="118">
        <f>SUM(P61:P62)</f>
        <v>0</v>
      </c>
      <c r="Q60" s="100">
        <f t="shared" si="0"/>
        <v>0</v>
      </c>
      <c r="R60" s="101">
        <f t="shared" si="1"/>
        <v>0</v>
      </c>
    </row>
    <row r="61" spans="1:18" ht="13.5" customHeight="1">
      <c r="A61" s="180"/>
      <c r="B61" s="180" t="s">
        <v>55</v>
      </c>
      <c r="C61" s="180"/>
      <c r="D61" s="180" t="s">
        <v>281</v>
      </c>
      <c r="E61" s="181">
        <v>225</v>
      </c>
      <c r="F61" s="181"/>
      <c r="G61" s="183">
        <v>0</v>
      </c>
      <c r="H61" s="183">
        <v>0</v>
      </c>
      <c r="I61" s="181"/>
      <c r="J61" s="183">
        <f>H61+G61</f>
        <v>0</v>
      </c>
      <c r="K61" s="183"/>
      <c r="L61" s="183">
        <v>0</v>
      </c>
      <c r="M61" s="119"/>
      <c r="N61" s="136">
        <v>0</v>
      </c>
      <c r="O61" s="137"/>
      <c r="P61" s="136">
        <v>0</v>
      </c>
      <c r="Q61" s="100">
        <f t="shared" si="0"/>
        <v>0</v>
      </c>
      <c r="R61" s="101">
        <f t="shared" si="1"/>
        <v>0</v>
      </c>
    </row>
    <row r="62" spans="1:18" ht="13.5" customHeight="1">
      <c r="A62" s="180"/>
      <c r="B62" s="180" t="s">
        <v>56</v>
      </c>
      <c r="C62" s="180"/>
      <c r="D62" s="180" t="s">
        <v>282</v>
      </c>
      <c r="E62" s="181">
        <v>226</v>
      </c>
      <c r="F62" s="181"/>
      <c r="G62" s="182">
        <v>0</v>
      </c>
      <c r="H62" s="182">
        <v>0</v>
      </c>
      <c r="I62" s="181"/>
      <c r="J62" s="183">
        <f>H62+G62</f>
        <v>0</v>
      </c>
      <c r="K62" s="183"/>
      <c r="L62" s="183">
        <v>0</v>
      </c>
      <c r="M62" s="119"/>
      <c r="N62" s="135">
        <v>0</v>
      </c>
      <c r="O62" s="137"/>
      <c r="P62" s="135">
        <v>0</v>
      </c>
      <c r="Q62" s="100">
        <f t="shared" si="0"/>
        <v>0</v>
      </c>
      <c r="R62" s="101">
        <f t="shared" si="1"/>
        <v>0</v>
      </c>
    </row>
    <row r="63" spans="1:18" ht="13.5" customHeight="1">
      <c r="A63" s="167" t="s">
        <v>3</v>
      </c>
      <c r="B63" s="168" t="s">
        <v>58</v>
      </c>
      <c r="C63" s="168"/>
      <c r="D63" s="168" t="s">
        <v>284</v>
      </c>
      <c r="E63" s="169">
        <v>227</v>
      </c>
      <c r="F63" s="169" t="s">
        <v>44</v>
      </c>
      <c r="G63" s="170">
        <f>SUM(G64:G65)</f>
        <v>283067019</v>
      </c>
      <c r="H63" s="170">
        <f>SUM(H64:H65)</f>
        <v>0</v>
      </c>
      <c r="I63" s="169"/>
      <c r="J63" s="170">
        <f>SUM(J64:J65)</f>
        <v>283067019</v>
      </c>
      <c r="K63" s="170"/>
      <c r="L63" s="170">
        <f>SUM(L64:L65)</f>
        <v>305170539</v>
      </c>
      <c r="M63" s="119"/>
      <c r="N63" s="118">
        <f>SUM(N64:N65)</f>
        <v>280343327</v>
      </c>
      <c r="O63" s="120"/>
      <c r="P63" s="118">
        <f>SUM(P64:P65)</f>
        <v>0</v>
      </c>
      <c r="Q63" s="100">
        <f t="shared" si="0"/>
        <v>-22103520</v>
      </c>
      <c r="R63" s="101">
        <f t="shared" si="1"/>
        <v>-7.2430058525407</v>
      </c>
    </row>
    <row r="64" spans="1:18" ht="13.5" customHeight="1">
      <c r="A64" s="180"/>
      <c r="B64" s="180" t="s">
        <v>55</v>
      </c>
      <c r="C64" s="180"/>
      <c r="D64" s="180" t="s">
        <v>285</v>
      </c>
      <c r="E64" s="181">
        <v>228</v>
      </c>
      <c r="F64" s="181"/>
      <c r="G64" s="183">
        <v>356157560</v>
      </c>
      <c r="H64" s="183">
        <v>0</v>
      </c>
      <c r="I64" s="181"/>
      <c r="J64" s="183">
        <f>H64+G64</f>
        <v>356157560</v>
      </c>
      <c r="K64" s="183"/>
      <c r="L64" s="183">
        <v>356157560</v>
      </c>
      <c r="M64" s="119"/>
      <c r="N64" s="136">
        <v>312160000</v>
      </c>
      <c r="O64" s="137"/>
      <c r="P64" s="136">
        <v>0</v>
      </c>
      <c r="Q64" s="100">
        <f t="shared" si="0"/>
        <v>0</v>
      </c>
      <c r="R64" s="101">
        <f t="shared" si="1"/>
        <v>0</v>
      </c>
    </row>
    <row r="65" spans="1:18" ht="13.5" customHeight="1">
      <c r="A65" s="180"/>
      <c r="B65" s="180" t="s">
        <v>56</v>
      </c>
      <c r="C65" s="180"/>
      <c r="D65" s="180" t="s">
        <v>286</v>
      </c>
      <c r="E65" s="181">
        <v>229</v>
      </c>
      <c r="F65" s="181"/>
      <c r="G65" s="182">
        <v>-73090541</v>
      </c>
      <c r="H65" s="182">
        <v>0</v>
      </c>
      <c r="I65" s="181"/>
      <c r="J65" s="183">
        <f>H65+G65</f>
        <v>-73090541</v>
      </c>
      <c r="K65" s="183"/>
      <c r="L65" s="183">
        <v>-50987021</v>
      </c>
      <c r="M65" s="119"/>
      <c r="N65" s="135">
        <v>-31816673</v>
      </c>
      <c r="O65" s="137"/>
      <c r="P65" s="135">
        <v>0</v>
      </c>
      <c r="Q65" s="100">
        <f t="shared" si="0"/>
        <v>-22103520</v>
      </c>
      <c r="R65" s="101">
        <f t="shared" si="1"/>
        <v>43.35126776675185</v>
      </c>
    </row>
    <row r="66" spans="1:18" ht="13.5" customHeight="1">
      <c r="A66" s="167" t="s">
        <v>4</v>
      </c>
      <c r="B66" s="168" t="s">
        <v>59</v>
      </c>
      <c r="C66" s="168"/>
      <c r="D66" s="168" t="s">
        <v>287</v>
      </c>
      <c r="E66" s="169">
        <v>230</v>
      </c>
      <c r="F66" s="169" t="s">
        <v>54</v>
      </c>
      <c r="G66" s="171">
        <v>37524980328</v>
      </c>
      <c r="H66" s="171">
        <f>'[1]adjusted errors'!F17-'[1]adjusted errors'!G26</f>
        <v>84460683</v>
      </c>
      <c r="I66" s="169"/>
      <c r="J66" s="170">
        <f>H66+G66</f>
        <v>37609441011</v>
      </c>
      <c r="K66" s="170"/>
      <c r="L66" s="170">
        <v>16330776761</v>
      </c>
      <c r="M66" s="119"/>
      <c r="N66" s="122">
        <v>10918826605</v>
      </c>
      <c r="O66" s="120"/>
      <c r="P66" s="122">
        <v>0</v>
      </c>
      <c r="Q66" s="100">
        <f t="shared" si="0"/>
        <v>21278664250</v>
      </c>
      <c r="R66" s="101">
        <f t="shared" si="1"/>
        <v>130.29793108688003</v>
      </c>
    </row>
    <row r="67" spans="1:18" ht="13.5" customHeight="1">
      <c r="A67" s="168"/>
      <c r="B67" s="168"/>
      <c r="C67" s="168"/>
      <c r="D67" s="168"/>
      <c r="E67" s="169"/>
      <c r="F67" s="169"/>
      <c r="G67" s="171"/>
      <c r="H67" s="171"/>
      <c r="I67" s="169"/>
      <c r="J67" s="170"/>
      <c r="K67" s="170"/>
      <c r="L67" s="170"/>
      <c r="M67" s="119"/>
      <c r="N67" s="122"/>
      <c r="O67" s="120"/>
      <c r="P67" s="122"/>
      <c r="Q67" s="100">
        <f t="shared" si="0"/>
        <v>0</v>
      </c>
      <c r="R67" s="101">
        <f t="shared" si="1"/>
        <v>0</v>
      </c>
    </row>
    <row r="68" spans="1:18" ht="13.5" customHeight="1">
      <c r="A68" s="162" t="s">
        <v>17</v>
      </c>
      <c r="B68" s="162" t="s">
        <v>61</v>
      </c>
      <c r="C68" s="162"/>
      <c r="D68" s="162" t="s">
        <v>288</v>
      </c>
      <c r="E68" s="163">
        <v>240</v>
      </c>
      <c r="F68" s="163"/>
      <c r="G68" s="166">
        <f>SUM(G69:G70)</f>
        <v>0</v>
      </c>
      <c r="H68" s="166">
        <f>SUM(H69:H70)</f>
        <v>0</v>
      </c>
      <c r="I68" s="163"/>
      <c r="J68" s="166">
        <f>SUM(J69:J70)</f>
        <v>0</v>
      </c>
      <c r="K68" s="166"/>
      <c r="L68" s="166">
        <f>SUM(L69:L70)</f>
        <v>0</v>
      </c>
      <c r="M68" s="119"/>
      <c r="N68" s="113">
        <f>SUM(N69:N70)</f>
        <v>0</v>
      </c>
      <c r="O68" s="115"/>
      <c r="P68" s="113">
        <f>SUM(P69:P70)</f>
        <v>0</v>
      </c>
      <c r="Q68" s="100">
        <f t="shared" si="0"/>
        <v>0</v>
      </c>
      <c r="R68" s="101">
        <f t="shared" si="1"/>
        <v>0</v>
      </c>
    </row>
    <row r="69" spans="1:18" ht="13.5" customHeight="1">
      <c r="A69" s="168"/>
      <c r="B69" s="168" t="s">
        <v>55</v>
      </c>
      <c r="C69" s="168"/>
      <c r="D69" s="168" t="s">
        <v>281</v>
      </c>
      <c r="E69" s="169">
        <v>241</v>
      </c>
      <c r="F69" s="169"/>
      <c r="G69" s="171">
        <v>0</v>
      </c>
      <c r="H69" s="171">
        <v>0</v>
      </c>
      <c r="I69" s="169"/>
      <c r="J69" s="170">
        <f>H69+G69</f>
        <v>0</v>
      </c>
      <c r="K69" s="170"/>
      <c r="L69" s="170">
        <v>0</v>
      </c>
      <c r="M69" s="119"/>
      <c r="N69" s="122">
        <v>0</v>
      </c>
      <c r="O69" s="120"/>
      <c r="P69" s="122">
        <v>0</v>
      </c>
      <c r="Q69" s="100">
        <f t="shared" si="0"/>
        <v>0</v>
      </c>
      <c r="R69" s="101">
        <f t="shared" si="1"/>
        <v>0</v>
      </c>
    </row>
    <row r="70" spans="1:18" ht="13.5" customHeight="1">
      <c r="A70" s="168"/>
      <c r="B70" s="168" t="s">
        <v>56</v>
      </c>
      <c r="C70" s="168"/>
      <c r="D70" s="168" t="s">
        <v>282</v>
      </c>
      <c r="E70" s="169">
        <v>242</v>
      </c>
      <c r="F70" s="169"/>
      <c r="G70" s="171">
        <v>0</v>
      </c>
      <c r="H70" s="171">
        <v>0</v>
      </c>
      <c r="I70" s="169"/>
      <c r="J70" s="170">
        <f>H70+G70</f>
        <v>0</v>
      </c>
      <c r="K70" s="170"/>
      <c r="L70" s="170">
        <v>0</v>
      </c>
      <c r="M70" s="119"/>
      <c r="N70" s="122">
        <v>0</v>
      </c>
      <c r="O70" s="120"/>
      <c r="P70" s="122">
        <v>0</v>
      </c>
      <c r="Q70" s="100">
        <f t="shared" si="0"/>
        <v>0</v>
      </c>
      <c r="R70" s="101">
        <f t="shared" si="1"/>
        <v>0</v>
      </c>
    </row>
    <row r="71" spans="1:18" ht="13.5" customHeight="1">
      <c r="A71" s="168"/>
      <c r="B71" s="168"/>
      <c r="C71" s="168"/>
      <c r="D71" s="168"/>
      <c r="E71" s="169"/>
      <c r="F71" s="169"/>
      <c r="G71" s="171"/>
      <c r="H71" s="171"/>
      <c r="I71" s="169"/>
      <c r="J71" s="170"/>
      <c r="K71" s="170"/>
      <c r="L71" s="170"/>
      <c r="M71" s="119"/>
      <c r="N71" s="122"/>
      <c r="O71" s="120"/>
      <c r="P71" s="122"/>
      <c r="Q71" s="100">
        <f t="shared" si="0"/>
        <v>0</v>
      </c>
      <c r="R71" s="101">
        <f t="shared" si="1"/>
        <v>0</v>
      </c>
    </row>
    <row r="72" spans="1:18" ht="13.5" customHeight="1">
      <c r="A72" s="162" t="s">
        <v>35</v>
      </c>
      <c r="B72" s="162" t="s">
        <v>62</v>
      </c>
      <c r="C72" s="162"/>
      <c r="D72" s="162" t="s">
        <v>289</v>
      </c>
      <c r="E72" s="163">
        <v>250</v>
      </c>
      <c r="F72" s="163"/>
      <c r="G72" s="166">
        <f>SUM(G73:G76)</f>
        <v>83200278232</v>
      </c>
      <c r="H72" s="166">
        <f>SUM(H73:H76)</f>
        <v>0</v>
      </c>
      <c r="I72" s="163"/>
      <c r="J72" s="166">
        <f>SUM(J73:J76)</f>
        <v>83200278232</v>
      </c>
      <c r="K72" s="166"/>
      <c r="L72" s="166">
        <f>SUM(L73:L76)</f>
        <v>73200278232</v>
      </c>
      <c r="M72" s="119"/>
      <c r="N72" s="113">
        <f>SUM(N73:N76)</f>
        <v>53200278232</v>
      </c>
      <c r="O72" s="115"/>
      <c r="P72" s="113">
        <f>SUM(P73:P76)</f>
        <v>0</v>
      </c>
      <c r="Q72" s="100">
        <f t="shared" si="0"/>
        <v>10000000000</v>
      </c>
      <c r="R72" s="101">
        <f t="shared" si="1"/>
        <v>13.661150259984165</v>
      </c>
    </row>
    <row r="73" spans="1:18" ht="13.5" customHeight="1">
      <c r="A73" s="167" t="s">
        <v>1</v>
      </c>
      <c r="B73" s="168" t="s">
        <v>63</v>
      </c>
      <c r="C73" s="168"/>
      <c r="D73" s="172" t="s">
        <v>290</v>
      </c>
      <c r="E73" s="169">
        <v>251</v>
      </c>
      <c r="F73" s="169" t="s">
        <v>15</v>
      </c>
      <c r="G73" s="170">
        <v>22969993232</v>
      </c>
      <c r="H73" s="171">
        <v>0</v>
      </c>
      <c r="I73" s="169"/>
      <c r="J73" s="170">
        <f>H73+G73</f>
        <v>22969993232</v>
      </c>
      <c r="K73" s="170"/>
      <c r="L73" s="170">
        <v>22969993232</v>
      </c>
      <c r="M73" s="119"/>
      <c r="N73" s="118">
        <v>22969993232</v>
      </c>
      <c r="O73" s="120"/>
      <c r="P73" s="118">
        <v>0</v>
      </c>
      <c r="Q73" s="100">
        <f t="shared" si="0"/>
        <v>0</v>
      </c>
      <c r="R73" s="101">
        <f t="shared" si="1"/>
        <v>0</v>
      </c>
    </row>
    <row r="74" spans="1:18" ht="13.5" customHeight="1">
      <c r="A74" s="167" t="s">
        <v>2</v>
      </c>
      <c r="B74" s="168" t="s">
        <v>64</v>
      </c>
      <c r="C74" s="168"/>
      <c r="D74" s="172" t="s">
        <v>291</v>
      </c>
      <c r="E74" s="169">
        <v>252</v>
      </c>
      <c r="F74" s="169"/>
      <c r="G74" s="171">
        <v>0</v>
      </c>
      <c r="H74" s="171">
        <v>0</v>
      </c>
      <c r="I74" s="169"/>
      <c r="J74" s="170">
        <f>H74+G74</f>
        <v>0</v>
      </c>
      <c r="K74" s="170"/>
      <c r="L74" s="170">
        <v>0</v>
      </c>
      <c r="M74" s="119"/>
      <c r="N74" s="122">
        <v>0</v>
      </c>
      <c r="O74" s="120"/>
      <c r="P74" s="122">
        <v>0</v>
      </c>
      <c r="Q74" s="100">
        <f t="shared" si="0"/>
        <v>0</v>
      </c>
      <c r="R74" s="101">
        <f t="shared" si="1"/>
        <v>0</v>
      </c>
    </row>
    <row r="75" spans="1:18" ht="13.5" customHeight="1">
      <c r="A75" s="167" t="s">
        <v>3</v>
      </c>
      <c r="B75" s="168" t="s">
        <v>65</v>
      </c>
      <c r="C75" s="168"/>
      <c r="D75" s="168" t="s">
        <v>292</v>
      </c>
      <c r="E75" s="169">
        <v>258</v>
      </c>
      <c r="F75" s="169" t="s">
        <v>60</v>
      </c>
      <c r="G75" s="171">
        <v>60230285000</v>
      </c>
      <c r="H75" s="171">
        <v>0</v>
      </c>
      <c r="I75" s="169"/>
      <c r="J75" s="170">
        <f>H75+G75</f>
        <v>60230285000</v>
      </c>
      <c r="K75" s="170"/>
      <c r="L75" s="170">
        <v>50230285000</v>
      </c>
      <c r="M75" s="119"/>
      <c r="N75" s="122">
        <v>30230285000</v>
      </c>
      <c r="O75" s="120"/>
      <c r="P75" s="122">
        <v>0</v>
      </c>
      <c r="Q75" s="100">
        <f t="shared" si="0"/>
        <v>10000000000</v>
      </c>
      <c r="R75" s="101">
        <f t="shared" si="1"/>
        <v>19.90830830444223</v>
      </c>
    </row>
    <row r="76" spans="1:18" ht="13.5" customHeight="1">
      <c r="A76" s="167" t="s">
        <v>4</v>
      </c>
      <c r="B76" s="168" t="s">
        <v>293</v>
      </c>
      <c r="C76" s="168"/>
      <c r="D76" s="168" t="s">
        <v>294</v>
      </c>
      <c r="E76" s="169">
        <v>259</v>
      </c>
      <c r="F76" s="169"/>
      <c r="G76" s="171">
        <v>0</v>
      </c>
      <c r="H76" s="171">
        <v>0</v>
      </c>
      <c r="I76" s="169"/>
      <c r="J76" s="170">
        <f>H76+G76</f>
        <v>0</v>
      </c>
      <c r="K76" s="170"/>
      <c r="L76" s="170">
        <v>0</v>
      </c>
      <c r="M76" s="119"/>
      <c r="N76" s="122">
        <v>0</v>
      </c>
      <c r="O76" s="120"/>
      <c r="P76" s="122">
        <v>0</v>
      </c>
      <c r="Q76" s="100">
        <f t="shared" si="0"/>
        <v>0</v>
      </c>
      <c r="R76" s="101">
        <f t="shared" si="1"/>
        <v>0</v>
      </c>
    </row>
    <row r="77" spans="1:18" ht="13.5" customHeight="1">
      <c r="A77" s="168"/>
      <c r="B77" s="168"/>
      <c r="C77" s="168"/>
      <c r="D77" s="168"/>
      <c r="E77" s="169"/>
      <c r="F77" s="169"/>
      <c r="G77" s="171"/>
      <c r="H77" s="171"/>
      <c r="I77" s="169"/>
      <c r="J77" s="170"/>
      <c r="K77" s="170"/>
      <c r="L77" s="170"/>
      <c r="M77" s="119"/>
      <c r="N77" s="122"/>
      <c r="O77" s="120"/>
      <c r="P77" s="122"/>
      <c r="Q77" s="100">
        <f t="shared" si="0"/>
        <v>0</v>
      </c>
      <c r="R77" s="101">
        <f t="shared" si="1"/>
        <v>0</v>
      </c>
    </row>
    <row r="78" spans="1:18" ht="13.5" customHeight="1">
      <c r="A78" s="162" t="s">
        <v>39</v>
      </c>
      <c r="B78" s="162" t="s">
        <v>67</v>
      </c>
      <c r="C78" s="162"/>
      <c r="D78" s="162" t="s">
        <v>295</v>
      </c>
      <c r="E78" s="163">
        <v>260</v>
      </c>
      <c r="F78" s="163"/>
      <c r="G78" s="166">
        <f>SUM(G79:G81)</f>
        <v>43020063040</v>
      </c>
      <c r="H78" s="166">
        <f>SUM(H79:H81)</f>
        <v>2415612282</v>
      </c>
      <c r="I78" s="163"/>
      <c r="J78" s="166">
        <f>SUM(J79:J81)</f>
        <v>45435675322</v>
      </c>
      <c r="K78" s="166"/>
      <c r="L78" s="166">
        <f>SUM(L79:L81)</f>
        <v>44442216000</v>
      </c>
      <c r="M78" s="119"/>
      <c r="N78" s="113">
        <f>SUM(N79:N81)</f>
        <v>0</v>
      </c>
      <c r="O78" s="115"/>
      <c r="P78" s="113">
        <f>SUM(P79:P81)</f>
        <v>0</v>
      </c>
      <c r="Q78" s="100">
        <f aca="true" t="shared" si="3" ref="Q78:Q135">J78-L78</f>
        <v>993459322</v>
      </c>
      <c r="R78" s="101">
        <f aca="true" t="shared" si="4" ref="R78:R135">IF(L78=0,0,Q78/L78*100)</f>
        <v>2.2353955572332396</v>
      </c>
    </row>
    <row r="79" spans="1:18" ht="13.5" customHeight="1">
      <c r="A79" s="167" t="s">
        <v>1</v>
      </c>
      <c r="B79" s="168" t="s">
        <v>68</v>
      </c>
      <c r="C79" s="168"/>
      <c r="D79" s="168" t="s">
        <v>296</v>
      </c>
      <c r="E79" s="169">
        <v>261</v>
      </c>
      <c r="F79" s="169"/>
      <c r="G79" s="170">
        <v>0</v>
      </c>
      <c r="H79" s="171">
        <v>0</v>
      </c>
      <c r="I79" s="169"/>
      <c r="J79" s="170">
        <f>H79+G79</f>
        <v>0</v>
      </c>
      <c r="K79" s="170"/>
      <c r="L79" s="170">
        <v>0</v>
      </c>
      <c r="M79" s="119"/>
      <c r="N79" s="118">
        <v>0</v>
      </c>
      <c r="O79" s="120"/>
      <c r="P79" s="118">
        <v>0</v>
      </c>
      <c r="Q79" s="100">
        <f t="shared" si="3"/>
        <v>0</v>
      </c>
      <c r="R79" s="101">
        <f t="shared" si="4"/>
        <v>0</v>
      </c>
    </row>
    <row r="80" spans="1:18" ht="13.5" customHeight="1">
      <c r="A80" s="167" t="s">
        <v>2</v>
      </c>
      <c r="B80" s="168" t="s">
        <v>69</v>
      </c>
      <c r="C80" s="168"/>
      <c r="D80" s="168" t="s">
        <v>297</v>
      </c>
      <c r="E80" s="169">
        <v>262</v>
      </c>
      <c r="F80" s="169" t="s">
        <v>298</v>
      </c>
      <c r="G80" s="171">
        <v>0</v>
      </c>
      <c r="H80" s="171">
        <f>'[1]adjusted errors'!F55</f>
        <v>124300000</v>
      </c>
      <c r="I80" s="169"/>
      <c r="J80" s="170">
        <f>H80+G80</f>
        <v>124300000</v>
      </c>
      <c r="K80" s="170"/>
      <c r="L80" s="170">
        <v>0</v>
      </c>
      <c r="M80" s="119"/>
      <c r="N80" s="122">
        <v>0</v>
      </c>
      <c r="O80" s="120"/>
      <c r="P80" s="122">
        <v>0</v>
      </c>
      <c r="Q80" s="100">
        <f t="shared" si="3"/>
        <v>124300000</v>
      </c>
      <c r="R80" s="101">
        <f t="shared" si="4"/>
        <v>0</v>
      </c>
    </row>
    <row r="81" spans="1:18" ht="13.5" customHeight="1">
      <c r="A81" s="167" t="s">
        <v>3</v>
      </c>
      <c r="B81" s="168" t="s">
        <v>67</v>
      </c>
      <c r="C81" s="168"/>
      <c r="D81" s="168" t="s">
        <v>299</v>
      </c>
      <c r="E81" s="169">
        <v>268</v>
      </c>
      <c r="F81" s="169" t="s">
        <v>66</v>
      </c>
      <c r="G81" s="171">
        <v>43020063040</v>
      </c>
      <c r="H81" s="171">
        <f>'[1]adjusted errors'!F41</f>
        <v>2291312282</v>
      </c>
      <c r="I81" s="169"/>
      <c r="J81" s="170">
        <f>H81+G81</f>
        <v>45311375322</v>
      </c>
      <c r="K81" s="170"/>
      <c r="L81" s="170">
        <v>44442216000</v>
      </c>
      <c r="M81" s="119"/>
      <c r="N81" s="122">
        <v>0</v>
      </c>
      <c r="O81" s="120"/>
      <c r="P81" s="122">
        <v>0</v>
      </c>
      <c r="Q81" s="100">
        <f t="shared" si="3"/>
        <v>869159322</v>
      </c>
      <c r="R81" s="101">
        <f t="shared" si="4"/>
        <v>1.9557065336255959</v>
      </c>
    </row>
    <row r="82" spans="1:18" ht="13.5" customHeight="1">
      <c r="A82" s="168"/>
      <c r="B82" s="168"/>
      <c r="C82" s="168"/>
      <c r="D82" s="168"/>
      <c r="E82" s="169"/>
      <c r="F82" s="169"/>
      <c r="G82" s="171"/>
      <c r="H82" s="171"/>
      <c r="I82" s="169"/>
      <c r="J82" s="170"/>
      <c r="K82" s="170"/>
      <c r="L82" s="170"/>
      <c r="M82" s="119"/>
      <c r="N82" s="122"/>
      <c r="O82" s="120"/>
      <c r="P82" s="122"/>
      <c r="Q82" s="100">
        <f t="shared" si="3"/>
        <v>0</v>
      </c>
      <c r="R82" s="101">
        <f t="shared" si="4"/>
        <v>0</v>
      </c>
    </row>
    <row r="83" spans="1:18" ht="13.5" customHeight="1" thickBot="1">
      <c r="A83" s="184"/>
      <c r="B83" s="184" t="s">
        <v>70</v>
      </c>
      <c r="C83" s="184"/>
      <c r="D83" s="184" t="s">
        <v>300</v>
      </c>
      <c r="E83" s="185">
        <v>270</v>
      </c>
      <c r="F83" s="185"/>
      <c r="G83" s="186">
        <f>G13+G47</f>
        <v>348204400486</v>
      </c>
      <c r="H83" s="186">
        <f>H13+H47</f>
        <v>5453647483.5</v>
      </c>
      <c r="I83" s="185"/>
      <c r="J83" s="186">
        <f>J13+J47</f>
        <v>353658047969.5</v>
      </c>
      <c r="K83" s="186"/>
      <c r="L83" s="186">
        <f>L13+L47</f>
        <v>381631852507</v>
      </c>
      <c r="M83" s="119"/>
      <c r="N83" s="141">
        <f>N13+N47</f>
        <v>191937116624</v>
      </c>
      <c r="O83" s="143"/>
      <c r="P83" s="141">
        <f>P13+P47</f>
        <v>0</v>
      </c>
      <c r="Q83" s="100">
        <f t="shared" si="3"/>
        <v>-27973804537.5</v>
      </c>
      <c r="R83" s="101">
        <f t="shared" si="4"/>
        <v>-7.330049720361561</v>
      </c>
    </row>
    <row r="84" spans="1:18" ht="13.5" customHeight="1" thickTop="1">
      <c r="A84" s="168"/>
      <c r="B84" s="168"/>
      <c r="C84" s="168"/>
      <c r="D84" s="168"/>
      <c r="E84" s="169"/>
      <c r="F84" s="169"/>
      <c r="G84" s="171"/>
      <c r="H84" s="171"/>
      <c r="I84" s="169"/>
      <c r="J84" s="170"/>
      <c r="K84" s="170"/>
      <c r="L84" s="170"/>
      <c r="M84" s="119"/>
      <c r="N84" s="84"/>
      <c r="O84" s="84"/>
      <c r="P84" s="84"/>
      <c r="Q84" s="100">
        <f t="shared" si="3"/>
        <v>0</v>
      </c>
      <c r="R84" s="101">
        <f t="shared" si="4"/>
        <v>0</v>
      </c>
    </row>
    <row r="85" spans="1:18" ht="13.5" customHeight="1">
      <c r="A85" s="168"/>
      <c r="B85" s="168"/>
      <c r="C85" s="168"/>
      <c r="D85" s="168"/>
      <c r="E85" s="169"/>
      <c r="F85" s="169"/>
      <c r="G85" s="171"/>
      <c r="H85" s="171"/>
      <c r="I85" s="169"/>
      <c r="J85" s="170"/>
      <c r="K85" s="170"/>
      <c r="L85" s="170"/>
      <c r="M85" s="119"/>
      <c r="N85" s="84"/>
      <c r="O85" s="84"/>
      <c r="P85" s="84"/>
      <c r="Q85" s="100">
        <f t="shared" si="3"/>
        <v>0</v>
      </c>
      <c r="R85" s="101">
        <f t="shared" si="4"/>
        <v>0</v>
      </c>
    </row>
    <row r="86" spans="1:18" s="52" customFormat="1" ht="13.5" customHeight="1">
      <c r="A86" s="173" t="s">
        <v>165</v>
      </c>
      <c r="B86" s="173"/>
      <c r="C86" s="173"/>
      <c r="D86" s="173" t="s">
        <v>267</v>
      </c>
      <c r="E86" s="168"/>
      <c r="F86" s="168"/>
      <c r="G86" s="174"/>
      <c r="H86" s="174"/>
      <c r="I86" s="168"/>
      <c r="J86" s="170"/>
      <c r="K86" s="170"/>
      <c r="L86" s="170"/>
      <c r="M86" s="119"/>
      <c r="N86" s="120"/>
      <c r="O86" s="120"/>
      <c r="P86" s="120"/>
      <c r="Q86" s="100">
        <f t="shared" si="3"/>
        <v>0</v>
      </c>
      <c r="R86" s="101">
        <f t="shared" si="4"/>
        <v>0</v>
      </c>
    </row>
    <row r="87" spans="1:18" ht="13.5" customHeight="1">
      <c r="A87" s="162" t="s">
        <v>301</v>
      </c>
      <c r="B87" s="168"/>
      <c r="C87" s="168"/>
      <c r="D87" s="162" t="s">
        <v>269</v>
      </c>
      <c r="E87" s="169"/>
      <c r="F87" s="169"/>
      <c r="G87" s="171"/>
      <c r="H87" s="171"/>
      <c r="I87" s="169"/>
      <c r="J87" s="170"/>
      <c r="K87" s="170"/>
      <c r="L87" s="170"/>
      <c r="M87" s="119"/>
      <c r="N87" s="120"/>
      <c r="O87" s="120"/>
      <c r="P87" s="120"/>
      <c r="Q87" s="100">
        <f t="shared" si="3"/>
        <v>0</v>
      </c>
      <c r="R87" s="101">
        <f t="shared" si="4"/>
        <v>0</v>
      </c>
    </row>
    <row r="88" spans="1:18" ht="13.5" customHeight="1">
      <c r="A88" s="168"/>
      <c r="B88" s="168"/>
      <c r="C88" s="168"/>
      <c r="D88" s="168"/>
      <c r="E88" s="169"/>
      <c r="F88" s="169"/>
      <c r="G88" s="171"/>
      <c r="H88" s="171"/>
      <c r="I88" s="169"/>
      <c r="J88" s="170"/>
      <c r="K88" s="170"/>
      <c r="L88" s="170"/>
      <c r="M88" s="119"/>
      <c r="N88" s="84"/>
      <c r="O88" s="84"/>
      <c r="P88" s="84"/>
      <c r="Q88" s="100">
        <f t="shared" si="3"/>
        <v>0</v>
      </c>
      <c r="R88" s="101">
        <f t="shared" si="4"/>
        <v>0</v>
      </c>
    </row>
    <row r="89" spans="1:18" ht="27.75" customHeight="1">
      <c r="A89" s="175" t="s">
        <v>121</v>
      </c>
      <c r="B89" s="176"/>
      <c r="C89" s="176"/>
      <c r="D89" s="187" t="s">
        <v>302</v>
      </c>
      <c r="E89" s="177" t="s">
        <v>11</v>
      </c>
      <c r="F89" s="177" t="s">
        <v>21</v>
      </c>
      <c r="G89" s="178"/>
      <c r="H89" s="178"/>
      <c r="I89" s="177"/>
      <c r="J89" s="179" t="s">
        <v>236</v>
      </c>
      <c r="K89" s="179"/>
      <c r="L89" s="179" t="s">
        <v>22</v>
      </c>
      <c r="M89" s="119"/>
      <c r="N89" s="134"/>
      <c r="O89" s="134"/>
      <c r="P89" s="134"/>
      <c r="Q89" s="100"/>
      <c r="R89" s="101"/>
    </row>
    <row r="90" spans="1:18" ht="13.5" customHeight="1">
      <c r="A90" s="162"/>
      <c r="B90" s="162"/>
      <c r="C90" s="162"/>
      <c r="D90" s="162"/>
      <c r="E90" s="163"/>
      <c r="F90" s="163"/>
      <c r="G90" s="164"/>
      <c r="H90" s="164"/>
      <c r="I90" s="163"/>
      <c r="J90" s="166"/>
      <c r="K90" s="166"/>
      <c r="L90" s="166"/>
      <c r="M90" s="119"/>
      <c r="N90" s="115"/>
      <c r="O90" s="115"/>
      <c r="P90" s="115"/>
      <c r="Q90" s="100">
        <f t="shared" si="3"/>
        <v>0</v>
      </c>
      <c r="R90" s="101">
        <f t="shared" si="4"/>
        <v>0</v>
      </c>
    </row>
    <row r="91" spans="1:18" ht="13.5" customHeight="1">
      <c r="A91" s="162" t="s">
        <v>23</v>
      </c>
      <c r="B91" s="162" t="s">
        <v>71</v>
      </c>
      <c r="C91" s="162"/>
      <c r="D91" s="162" t="s">
        <v>303</v>
      </c>
      <c r="E91" s="163">
        <v>300</v>
      </c>
      <c r="F91" s="163"/>
      <c r="G91" s="166">
        <f>G93+G105</f>
        <v>51169746917</v>
      </c>
      <c r="H91" s="166">
        <f>H93+H105</f>
        <v>1700618406.75</v>
      </c>
      <c r="I91" s="163"/>
      <c r="J91" s="166">
        <f>J93+J105</f>
        <v>52870365323.75</v>
      </c>
      <c r="K91" s="166"/>
      <c r="L91" s="166">
        <f>L93+L105</f>
        <v>74571211172.9</v>
      </c>
      <c r="M91" s="119"/>
      <c r="N91" s="113">
        <f>N93+N105</f>
        <v>36342239036</v>
      </c>
      <c r="O91" s="115"/>
      <c r="P91" s="113">
        <f>P93+P105</f>
        <v>0</v>
      </c>
      <c r="Q91" s="100">
        <f t="shared" si="3"/>
        <v>-21700845849.149994</v>
      </c>
      <c r="R91" s="101">
        <f t="shared" si="4"/>
        <v>-29.100835976546836</v>
      </c>
    </row>
    <row r="92" spans="1:18" ht="13.5" customHeight="1">
      <c r="A92" s="162"/>
      <c r="B92" s="162"/>
      <c r="C92" s="162"/>
      <c r="D92" s="162"/>
      <c r="E92" s="163"/>
      <c r="F92" s="163"/>
      <c r="G92" s="164"/>
      <c r="H92" s="164"/>
      <c r="I92" s="163"/>
      <c r="J92" s="166"/>
      <c r="K92" s="166"/>
      <c r="L92" s="166"/>
      <c r="M92" s="119"/>
      <c r="N92" s="109"/>
      <c r="O92" s="115"/>
      <c r="P92" s="109"/>
      <c r="Q92" s="100">
        <f t="shared" si="3"/>
        <v>0</v>
      </c>
      <c r="R92" s="101">
        <f t="shared" si="4"/>
        <v>0</v>
      </c>
    </row>
    <row r="93" spans="1:18" ht="13.5" customHeight="1">
      <c r="A93" s="162" t="s">
        <v>0</v>
      </c>
      <c r="B93" s="162" t="s">
        <v>72</v>
      </c>
      <c r="C93" s="162"/>
      <c r="D93" s="162" t="s">
        <v>304</v>
      </c>
      <c r="E93" s="163">
        <v>310</v>
      </c>
      <c r="F93" s="163"/>
      <c r="G93" s="166">
        <f>SUM(G94:G103)</f>
        <v>37744302693</v>
      </c>
      <c r="H93" s="166">
        <f>SUM(H94:H103)</f>
        <v>459784483.5</v>
      </c>
      <c r="I93" s="163"/>
      <c r="J93" s="166">
        <f>SUM(J94:J103)</f>
        <v>38204087176.5</v>
      </c>
      <c r="K93" s="166"/>
      <c r="L93" s="166">
        <f>SUM(L94:L103)</f>
        <v>32532481397.9</v>
      </c>
      <c r="M93" s="119"/>
      <c r="N93" s="113">
        <f>SUM(N94:N103)</f>
        <v>36257471465</v>
      </c>
      <c r="O93" s="115"/>
      <c r="P93" s="113">
        <f>SUM(P94:P103)</f>
        <v>0</v>
      </c>
      <c r="Q93" s="100">
        <f t="shared" si="3"/>
        <v>5671605778.599998</v>
      </c>
      <c r="R93" s="101">
        <f t="shared" si="4"/>
        <v>17.433671010924193</v>
      </c>
    </row>
    <row r="94" spans="1:18" ht="13.5" customHeight="1">
      <c r="A94" s="167" t="s">
        <v>1</v>
      </c>
      <c r="B94" s="168" t="s">
        <v>73</v>
      </c>
      <c r="C94" s="168"/>
      <c r="D94" s="168" t="s">
        <v>305</v>
      </c>
      <c r="E94" s="169">
        <v>311</v>
      </c>
      <c r="F94" s="169" t="s">
        <v>74</v>
      </c>
      <c r="G94" s="171">
        <v>15151800000</v>
      </c>
      <c r="H94" s="171">
        <v>0</v>
      </c>
      <c r="I94" s="169"/>
      <c r="J94" s="170">
        <f aca="true" t="shared" si="5" ref="J94:J103">H94+G94</f>
        <v>15151800000</v>
      </c>
      <c r="K94" s="170"/>
      <c r="L94" s="170">
        <v>0</v>
      </c>
      <c r="M94" s="119"/>
      <c r="N94" s="122">
        <v>5670937836</v>
      </c>
      <c r="O94" s="120"/>
      <c r="P94" s="122">
        <v>0</v>
      </c>
      <c r="Q94" s="100">
        <f t="shared" si="3"/>
        <v>15151800000</v>
      </c>
      <c r="R94" s="101">
        <f t="shared" si="4"/>
        <v>0</v>
      </c>
    </row>
    <row r="95" spans="1:18" ht="13.5" customHeight="1">
      <c r="A95" s="167" t="s">
        <v>2</v>
      </c>
      <c r="B95" s="168" t="s">
        <v>306</v>
      </c>
      <c r="C95" s="168"/>
      <c r="D95" s="168" t="s">
        <v>307</v>
      </c>
      <c r="E95" s="169">
        <v>312</v>
      </c>
      <c r="F95" s="169" t="s">
        <v>76</v>
      </c>
      <c r="G95" s="171">
        <v>4157752117</v>
      </c>
      <c r="H95" s="171">
        <f>'[1]adjusted errors'!G47</f>
        <v>173971807.5</v>
      </c>
      <c r="I95" s="169"/>
      <c r="J95" s="170">
        <f t="shared" si="5"/>
        <v>4331723924.5</v>
      </c>
      <c r="K95" s="170"/>
      <c r="L95" s="170">
        <v>7926597331.9</v>
      </c>
      <c r="M95" s="119"/>
      <c r="N95" s="122">
        <v>368330804</v>
      </c>
      <c r="O95" s="120"/>
      <c r="P95" s="122">
        <v>0</v>
      </c>
      <c r="Q95" s="100">
        <f t="shared" si="3"/>
        <v>-3594873407.3999996</v>
      </c>
      <c r="R95" s="101">
        <f t="shared" si="4"/>
        <v>-45.35203766353439</v>
      </c>
    </row>
    <row r="96" spans="1:18" ht="13.5" customHeight="1">
      <c r="A96" s="167" t="s">
        <v>3</v>
      </c>
      <c r="B96" s="168" t="s">
        <v>75</v>
      </c>
      <c r="C96" s="168"/>
      <c r="D96" s="168" t="s">
        <v>308</v>
      </c>
      <c r="E96" s="169">
        <v>313</v>
      </c>
      <c r="F96" s="169" t="s">
        <v>77</v>
      </c>
      <c r="G96" s="171">
        <v>188495641</v>
      </c>
      <c r="H96" s="171">
        <v>0</v>
      </c>
      <c r="I96" s="169"/>
      <c r="J96" s="170">
        <f t="shared" si="5"/>
        <v>188495641</v>
      </c>
      <c r="K96" s="170"/>
      <c r="L96" s="170">
        <v>135364698</v>
      </c>
      <c r="M96" s="119"/>
      <c r="N96" s="122">
        <v>204237850</v>
      </c>
      <c r="O96" s="120"/>
      <c r="P96" s="122">
        <v>0</v>
      </c>
      <c r="Q96" s="100">
        <f t="shared" si="3"/>
        <v>53130943</v>
      </c>
      <c r="R96" s="101">
        <f t="shared" si="4"/>
        <v>39.25022091062472</v>
      </c>
    </row>
    <row r="97" spans="1:18" ht="13.5" customHeight="1">
      <c r="A97" s="167" t="s">
        <v>4</v>
      </c>
      <c r="B97" s="168" t="s">
        <v>309</v>
      </c>
      <c r="C97" s="168"/>
      <c r="D97" s="168" t="s">
        <v>310</v>
      </c>
      <c r="E97" s="169">
        <v>314</v>
      </c>
      <c r="F97" s="169" t="s">
        <v>16</v>
      </c>
      <c r="G97" s="171">
        <v>992259416</v>
      </c>
      <c r="H97" s="171">
        <f>+'[1]adjusted errors'!G32+'[1]adjusted errors'!G53</f>
        <v>207299412</v>
      </c>
      <c r="I97" s="169"/>
      <c r="J97" s="170">
        <f t="shared" si="5"/>
        <v>1199558828</v>
      </c>
      <c r="K97" s="170"/>
      <c r="L97" s="170">
        <v>5529521629</v>
      </c>
      <c r="M97" s="119"/>
      <c r="N97" s="122">
        <v>9816467035</v>
      </c>
      <c r="O97" s="120"/>
      <c r="P97" s="122">
        <v>0</v>
      </c>
      <c r="Q97" s="100">
        <f t="shared" si="3"/>
        <v>-4329962801</v>
      </c>
      <c r="R97" s="101">
        <f t="shared" si="4"/>
        <v>-78.30628201707681</v>
      </c>
    </row>
    <row r="98" spans="1:18" ht="13.5" customHeight="1">
      <c r="A98" s="167" t="s">
        <v>5</v>
      </c>
      <c r="B98" s="168" t="s">
        <v>78</v>
      </c>
      <c r="C98" s="168"/>
      <c r="D98" s="168" t="s">
        <v>311</v>
      </c>
      <c r="E98" s="169">
        <v>315</v>
      </c>
      <c r="F98" s="169" t="s">
        <v>83</v>
      </c>
      <c r="G98" s="171">
        <v>3594579019</v>
      </c>
      <c r="H98" s="171">
        <f>-'[1]adjusted errors'!F25+'[1]adjusted errors'!G69</f>
        <v>76208000</v>
      </c>
      <c r="I98" s="169"/>
      <c r="J98" s="170">
        <f t="shared" si="5"/>
        <v>3670787019</v>
      </c>
      <c r="K98" s="170"/>
      <c r="L98" s="170">
        <v>5243368831</v>
      </c>
      <c r="M98" s="119"/>
      <c r="N98" s="122">
        <v>6453608351</v>
      </c>
      <c r="O98" s="120"/>
      <c r="P98" s="122">
        <v>0</v>
      </c>
      <c r="Q98" s="100">
        <f t="shared" si="3"/>
        <v>-1572581812</v>
      </c>
      <c r="R98" s="101">
        <f t="shared" si="4"/>
        <v>-29.9918213401761</v>
      </c>
    </row>
    <row r="99" spans="1:18" ht="13.5" customHeight="1">
      <c r="A99" s="167" t="s">
        <v>7</v>
      </c>
      <c r="B99" s="168" t="s">
        <v>79</v>
      </c>
      <c r="C99" s="168"/>
      <c r="D99" s="168" t="s">
        <v>312</v>
      </c>
      <c r="E99" s="169">
        <v>316</v>
      </c>
      <c r="F99" s="169" t="s">
        <v>92</v>
      </c>
      <c r="G99" s="171">
        <v>668000000</v>
      </c>
      <c r="H99" s="171">
        <v>0</v>
      </c>
      <c r="I99" s="169"/>
      <c r="J99" s="170">
        <f t="shared" si="5"/>
        <v>668000000</v>
      </c>
      <c r="K99" s="170"/>
      <c r="L99" s="170">
        <v>582000000</v>
      </c>
      <c r="M99" s="119"/>
      <c r="N99" s="122">
        <v>685200000</v>
      </c>
      <c r="O99" s="120"/>
      <c r="P99" s="122">
        <v>0</v>
      </c>
      <c r="Q99" s="100">
        <f t="shared" si="3"/>
        <v>86000000</v>
      </c>
      <c r="R99" s="101">
        <f t="shared" si="4"/>
        <v>14.776632302405499</v>
      </c>
    </row>
    <row r="100" spans="1:18" ht="13.5" customHeight="1">
      <c r="A100" s="167" t="s">
        <v>122</v>
      </c>
      <c r="B100" s="168" t="s">
        <v>80</v>
      </c>
      <c r="C100" s="168"/>
      <c r="D100" s="168" t="s">
        <v>313</v>
      </c>
      <c r="E100" s="169">
        <v>317</v>
      </c>
      <c r="F100" s="169"/>
      <c r="G100" s="171">
        <v>0</v>
      </c>
      <c r="H100" s="171">
        <v>0</v>
      </c>
      <c r="I100" s="169"/>
      <c r="J100" s="170">
        <f t="shared" si="5"/>
        <v>0</v>
      </c>
      <c r="K100" s="170"/>
      <c r="L100" s="170">
        <v>0</v>
      </c>
      <c r="M100" s="119"/>
      <c r="N100" s="122">
        <v>0</v>
      </c>
      <c r="O100" s="120"/>
      <c r="P100" s="122">
        <v>0</v>
      </c>
      <c r="Q100" s="100">
        <f t="shared" si="3"/>
        <v>0</v>
      </c>
      <c r="R100" s="101">
        <f t="shared" si="4"/>
        <v>0</v>
      </c>
    </row>
    <row r="101" spans="1:18" ht="13.5" customHeight="1">
      <c r="A101" s="167" t="s">
        <v>123</v>
      </c>
      <c r="B101" s="168" t="s">
        <v>81</v>
      </c>
      <c r="C101" s="168"/>
      <c r="D101" s="168" t="s">
        <v>314</v>
      </c>
      <c r="E101" s="169" t="s">
        <v>315</v>
      </c>
      <c r="F101" s="169"/>
      <c r="G101" s="171">
        <v>0</v>
      </c>
      <c r="H101" s="171">
        <v>0</v>
      </c>
      <c r="I101" s="169"/>
      <c r="J101" s="170">
        <f t="shared" si="5"/>
        <v>0</v>
      </c>
      <c r="K101" s="170"/>
      <c r="L101" s="170">
        <v>0</v>
      </c>
      <c r="M101" s="119"/>
      <c r="N101" s="122">
        <v>0</v>
      </c>
      <c r="O101" s="120"/>
      <c r="P101" s="122">
        <v>0</v>
      </c>
      <c r="Q101" s="100">
        <f t="shared" si="3"/>
        <v>0</v>
      </c>
      <c r="R101" s="101">
        <f t="shared" si="4"/>
        <v>0</v>
      </c>
    </row>
    <row r="102" spans="1:18" ht="13.5" customHeight="1">
      <c r="A102" s="167" t="s">
        <v>124</v>
      </c>
      <c r="B102" s="168" t="s">
        <v>82</v>
      </c>
      <c r="C102" s="168"/>
      <c r="D102" s="168" t="s">
        <v>316</v>
      </c>
      <c r="E102" s="169">
        <v>319</v>
      </c>
      <c r="F102" s="169" t="s">
        <v>97</v>
      </c>
      <c r="G102" s="171">
        <v>12991416500</v>
      </c>
      <c r="H102" s="171">
        <f>'[1]adjusted errors'!G33</f>
        <v>2305264</v>
      </c>
      <c r="I102" s="169"/>
      <c r="J102" s="170">
        <f t="shared" si="5"/>
        <v>12993721764</v>
      </c>
      <c r="K102" s="170"/>
      <c r="L102" s="170">
        <v>13115628908</v>
      </c>
      <c r="M102" s="119"/>
      <c r="N102" s="122">
        <v>13058689589</v>
      </c>
      <c r="O102" s="120"/>
      <c r="P102" s="122">
        <v>0</v>
      </c>
      <c r="Q102" s="100">
        <f t="shared" si="3"/>
        <v>-121907144</v>
      </c>
      <c r="R102" s="101">
        <f t="shared" si="4"/>
        <v>-0.9294799727494699</v>
      </c>
    </row>
    <row r="103" spans="1:18" ht="13.5" customHeight="1">
      <c r="A103" s="168" t="s">
        <v>125</v>
      </c>
      <c r="B103" s="168" t="s">
        <v>84</v>
      </c>
      <c r="C103" s="168"/>
      <c r="D103" s="168" t="s">
        <v>317</v>
      </c>
      <c r="E103" s="169" t="s">
        <v>318</v>
      </c>
      <c r="F103" s="169"/>
      <c r="G103" s="171">
        <v>0</v>
      </c>
      <c r="H103" s="171">
        <v>0</v>
      </c>
      <c r="I103" s="169"/>
      <c r="J103" s="170">
        <f t="shared" si="5"/>
        <v>0</v>
      </c>
      <c r="K103" s="170"/>
      <c r="L103" s="170">
        <v>0</v>
      </c>
      <c r="M103" s="119"/>
      <c r="N103" s="122">
        <v>0</v>
      </c>
      <c r="O103" s="120"/>
      <c r="P103" s="122">
        <v>0</v>
      </c>
      <c r="Q103" s="100">
        <f t="shared" si="3"/>
        <v>0</v>
      </c>
      <c r="R103" s="101">
        <f t="shared" si="4"/>
        <v>0</v>
      </c>
    </row>
    <row r="104" spans="1:18" ht="13.5" customHeight="1">
      <c r="A104" s="167"/>
      <c r="B104" s="168"/>
      <c r="C104" s="168"/>
      <c r="D104" s="168"/>
      <c r="E104" s="169"/>
      <c r="F104" s="169"/>
      <c r="G104" s="171"/>
      <c r="H104" s="171"/>
      <c r="I104" s="169"/>
      <c r="J104" s="170"/>
      <c r="K104" s="170"/>
      <c r="L104" s="170"/>
      <c r="M104" s="119"/>
      <c r="N104" s="122"/>
      <c r="O104" s="120"/>
      <c r="P104" s="122"/>
      <c r="Q104" s="100">
        <f t="shared" si="3"/>
        <v>0</v>
      </c>
      <c r="R104" s="101">
        <f t="shared" si="4"/>
        <v>0</v>
      </c>
    </row>
    <row r="105" spans="1:18" ht="13.5" customHeight="1">
      <c r="A105" s="162" t="s">
        <v>6</v>
      </c>
      <c r="B105" s="162" t="s">
        <v>85</v>
      </c>
      <c r="C105" s="162"/>
      <c r="D105" s="162" t="s">
        <v>319</v>
      </c>
      <c r="E105" s="163" t="s">
        <v>320</v>
      </c>
      <c r="F105" s="163"/>
      <c r="G105" s="166">
        <f>SUM(G106:G112)</f>
        <v>13425444224</v>
      </c>
      <c r="H105" s="166">
        <f>SUM(H106:H112)</f>
        <v>1240833923.25</v>
      </c>
      <c r="I105" s="163"/>
      <c r="J105" s="166">
        <f>SUM(J106:J112)</f>
        <v>14666278147.25</v>
      </c>
      <c r="K105" s="166"/>
      <c r="L105" s="166">
        <f>SUM(L106:L112)</f>
        <v>42038729775</v>
      </c>
      <c r="M105" s="119"/>
      <c r="N105" s="113">
        <f>SUM(N106:N112)</f>
        <v>84767571</v>
      </c>
      <c r="O105" s="115"/>
      <c r="P105" s="113">
        <f>SUM(P106:P112)</f>
        <v>0</v>
      </c>
      <c r="Q105" s="100">
        <f t="shared" si="3"/>
        <v>-27372451627.75</v>
      </c>
      <c r="R105" s="101">
        <f t="shared" si="4"/>
        <v>-65.11246123337465</v>
      </c>
    </row>
    <row r="106" spans="1:18" ht="13.5" customHeight="1">
      <c r="A106" s="167" t="s">
        <v>1</v>
      </c>
      <c r="B106" s="168" t="s">
        <v>86</v>
      </c>
      <c r="C106" s="168"/>
      <c r="D106" s="168" t="s">
        <v>321</v>
      </c>
      <c r="E106" s="169" t="s">
        <v>322</v>
      </c>
      <c r="F106" s="169"/>
      <c r="G106" s="171">
        <v>0</v>
      </c>
      <c r="H106" s="171">
        <v>0</v>
      </c>
      <c r="I106" s="169"/>
      <c r="J106" s="170">
        <f aca="true" t="shared" si="6" ref="J106:J112">H106+G106</f>
        <v>0</v>
      </c>
      <c r="K106" s="170"/>
      <c r="L106" s="170">
        <v>0</v>
      </c>
      <c r="M106" s="119"/>
      <c r="N106" s="122">
        <v>0</v>
      </c>
      <c r="O106" s="120"/>
      <c r="P106" s="122">
        <v>0</v>
      </c>
      <c r="Q106" s="100">
        <f t="shared" si="3"/>
        <v>0</v>
      </c>
      <c r="R106" s="101">
        <f t="shared" si="4"/>
        <v>0</v>
      </c>
    </row>
    <row r="107" spans="1:18" ht="13.5" customHeight="1">
      <c r="A107" s="167" t="s">
        <v>2</v>
      </c>
      <c r="B107" s="168" t="s">
        <v>87</v>
      </c>
      <c r="C107" s="168"/>
      <c r="D107" s="168" t="s">
        <v>323</v>
      </c>
      <c r="E107" s="169" t="s">
        <v>324</v>
      </c>
      <c r="F107" s="169"/>
      <c r="G107" s="171">
        <v>0</v>
      </c>
      <c r="H107" s="171">
        <v>0</v>
      </c>
      <c r="I107" s="169"/>
      <c r="J107" s="170">
        <f t="shared" si="6"/>
        <v>0</v>
      </c>
      <c r="K107" s="170"/>
      <c r="L107" s="170">
        <v>0</v>
      </c>
      <c r="M107" s="119"/>
      <c r="N107" s="122">
        <v>0</v>
      </c>
      <c r="O107" s="120"/>
      <c r="P107" s="122">
        <v>0</v>
      </c>
      <c r="Q107" s="100">
        <f t="shared" si="3"/>
        <v>0</v>
      </c>
      <c r="R107" s="101">
        <f t="shared" si="4"/>
        <v>0</v>
      </c>
    </row>
    <row r="108" spans="1:18" ht="13.5" customHeight="1">
      <c r="A108" s="167" t="s">
        <v>3</v>
      </c>
      <c r="B108" s="168" t="s">
        <v>88</v>
      </c>
      <c r="C108" s="168"/>
      <c r="D108" s="168" t="s">
        <v>325</v>
      </c>
      <c r="E108" s="169" t="s">
        <v>326</v>
      </c>
      <c r="F108" s="169"/>
      <c r="G108" s="171">
        <v>0</v>
      </c>
      <c r="H108" s="171">
        <v>0</v>
      </c>
      <c r="I108" s="169"/>
      <c r="J108" s="170">
        <f t="shared" si="6"/>
        <v>0</v>
      </c>
      <c r="K108" s="170"/>
      <c r="L108" s="170">
        <v>0</v>
      </c>
      <c r="M108" s="119"/>
      <c r="N108" s="122">
        <v>0</v>
      </c>
      <c r="O108" s="120"/>
      <c r="P108" s="122">
        <v>0</v>
      </c>
      <c r="Q108" s="100">
        <f t="shared" si="3"/>
        <v>0</v>
      </c>
      <c r="R108" s="101">
        <f t="shared" si="4"/>
        <v>0</v>
      </c>
    </row>
    <row r="109" spans="1:18" ht="13.5" customHeight="1">
      <c r="A109" s="167" t="s">
        <v>4</v>
      </c>
      <c r="B109" s="168" t="s">
        <v>89</v>
      </c>
      <c r="C109" s="168"/>
      <c r="D109" s="168" t="s">
        <v>327</v>
      </c>
      <c r="E109" s="169" t="s">
        <v>328</v>
      </c>
      <c r="F109" s="169" t="s">
        <v>111</v>
      </c>
      <c r="G109" s="171">
        <v>13425444224</v>
      </c>
      <c r="H109" s="171">
        <v>0</v>
      </c>
      <c r="I109" s="169"/>
      <c r="J109" s="170">
        <f t="shared" si="6"/>
        <v>13425444224</v>
      </c>
      <c r="K109" s="170"/>
      <c r="L109" s="170">
        <v>42038729775</v>
      </c>
      <c r="M109" s="119"/>
      <c r="N109" s="122">
        <v>0</v>
      </c>
      <c r="O109" s="120"/>
      <c r="P109" s="122">
        <v>0</v>
      </c>
      <c r="Q109" s="100">
        <f t="shared" si="3"/>
        <v>-28613285551</v>
      </c>
      <c r="R109" s="101">
        <f t="shared" si="4"/>
        <v>-68.064105895074</v>
      </c>
    </row>
    <row r="110" spans="1:18" ht="13.5" customHeight="1">
      <c r="A110" s="167" t="s">
        <v>5</v>
      </c>
      <c r="B110" s="168" t="s">
        <v>90</v>
      </c>
      <c r="C110" s="168"/>
      <c r="D110" s="168" t="s">
        <v>329</v>
      </c>
      <c r="E110" s="169" t="s">
        <v>330</v>
      </c>
      <c r="F110" s="169" t="s">
        <v>117</v>
      </c>
      <c r="G110" s="171">
        <v>0</v>
      </c>
      <c r="H110" s="171">
        <f>'[1]adjusted errors'!G59</f>
        <v>1240833923.25</v>
      </c>
      <c r="I110" s="169"/>
      <c r="J110" s="170">
        <f t="shared" si="6"/>
        <v>1240833923.25</v>
      </c>
      <c r="K110" s="170"/>
      <c r="L110" s="170">
        <v>0</v>
      </c>
      <c r="M110" s="119"/>
      <c r="N110" s="122">
        <v>0</v>
      </c>
      <c r="O110" s="120"/>
      <c r="P110" s="122">
        <v>0</v>
      </c>
      <c r="Q110" s="100">
        <f t="shared" si="3"/>
        <v>1240833923.25</v>
      </c>
      <c r="R110" s="101">
        <f t="shared" si="4"/>
        <v>0</v>
      </c>
    </row>
    <row r="111" spans="1:18" ht="13.5" customHeight="1">
      <c r="A111" s="168" t="s">
        <v>7</v>
      </c>
      <c r="B111" s="168" t="s">
        <v>91</v>
      </c>
      <c r="C111" s="168"/>
      <c r="D111" s="168" t="s">
        <v>331</v>
      </c>
      <c r="E111" s="169" t="s">
        <v>332</v>
      </c>
      <c r="F111" s="169" t="s">
        <v>333</v>
      </c>
      <c r="G111" s="170">
        <v>0</v>
      </c>
      <c r="H111" s="171">
        <v>0</v>
      </c>
      <c r="I111" s="169"/>
      <c r="J111" s="170">
        <f t="shared" si="6"/>
        <v>0</v>
      </c>
      <c r="K111" s="170"/>
      <c r="L111" s="170">
        <v>0</v>
      </c>
      <c r="M111" s="119"/>
      <c r="N111" s="118">
        <v>84767571</v>
      </c>
      <c r="O111" s="120"/>
      <c r="P111" s="118">
        <v>0</v>
      </c>
      <c r="Q111" s="100">
        <f t="shared" si="3"/>
        <v>0</v>
      </c>
      <c r="R111" s="101">
        <f t="shared" si="4"/>
        <v>0</v>
      </c>
    </row>
    <row r="112" spans="1:18" ht="13.5" customHeight="1">
      <c r="A112" s="168" t="s">
        <v>122</v>
      </c>
      <c r="B112" s="168" t="s">
        <v>93</v>
      </c>
      <c r="C112" s="168"/>
      <c r="D112" s="168" t="s">
        <v>334</v>
      </c>
      <c r="E112" s="169" t="s">
        <v>335</v>
      </c>
      <c r="F112" s="169"/>
      <c r="G112" s="171">
        <v>0</v>
      </c>
      <c r="H112" s="171">
        <v>0</v>
      </c>
      <c r="I112" s="169"/>
      <c r="J112" s="170">
        <f t="shared" si="6"/>
        <v>0</v>
      </c>
      <c r="K112" s="170"/>
      <c r="L112" s="170">
        <v>0</v>
      </c>
      <c r="M112" s="119"/>
      <c r="N112" s="122">
        <v>0</v>
      </c>
      <c r="O112" s="120"/>
      <c r="P112" s="122">
        <v>0</v>
      </c>
      <c r="Q112" s="100">
        <f t="shared" si="3"/>
        <v>0</v>
      </c>
      <c r="R112" s="101">
        <f t="shared" si="4"/>
        <v>0</v>
      </c>
    </row>
    <row r="113" spans="1:18" ht="13.5" customHeight="1">
      <c r="A113" s="167"/>
      <c r="B113" s="168"/>
      <c r="C113" s="168"/>
      <c r="D113" s="168"/>
      <c r="E113" s="169"/>
      <c r="F113" s="169"/>
      <c r="G113" s="171"/>
      <c r="H113" s="171"/>
      <c r="I113" s="169"/>
      <c r="J113" s="170"/>
      <c r="K113" s="170"/>
      <c r="L113" s="170"/>
      <c r="M113" s="119"/>
      <c r="N113" s="122"/>
      <c r="O113" s="120"/>
      <c r="P113" s="122"/>
      <c r="Q113" s="100">
        <f t="shared" si="3"/>
        <v>0</v>
      </c>
      <c r="R113" s="101">
        <f t="shared" si="4"/>
        <v>0</v>
      </c>
    </row>
    <row r="114" spans="1:18" ht="13.5" customHeight="1">
      <c r="A114" s="167"/>
      <c r="B114" s="168"/>
      <c r="C114" s="168"/>
      <c r="D114" s="168"/>
      <c r="E114" s="169"/>
      <c r="F114" s="169"/>
      <c r="G114" s="171"/>
      <c r="H114" s="171"/>
      <c r="I114" s="169"/>
      <c r="J114" s="170"/>
      <c r="K114" s="170"/>
      <c r="L114" s="170"/>
      <c r="M114" s="119"/>
      <c r="N114" s="122"/>
      <c r="O114" s="120"/>
      <c r="P114" s="122"/>
      <c r="Q114" s="100">
        <f t="shared" si="3"/>
        <v>0</v>
      </c>
      <c r="R114" s="101">
        <f t="shared" si="4"/>
        <v>0</v>
      </c>
    </row>
    <row r="115" spans="1:18" ht="13.5" customHeight="1">
      <c r="A115" s="162" t="s">
        <v>45</v>
      </c>
      <c r="B115" s="162" t="s">
        <v>94</v>
      </c>
      <c r="C115" s="162"/>
      <c r="D115" s="162" t="s">
        <v>336</v>
      </c>
      <c r="E115" s="163">
        <v>400</v>
      </c>
      <c r="F115" s="163"/>
      <c r="G115" s="166">
        <f>G117+G130</f>
        <v>297034653569</v>
      </c>
      <c r="H115" s="166">
        <f>H117+H130</f>
        <v>3753029076.75</v>
      </c>
      <c r="I115" s="163"/>
      <c r="J115" s="166">
        <f>J117+J130</f>
        <v>300787682645.75</v>
      </c>
      <c r="K115" s="166"/>
      <c r="L115" s="166">
        <f>L117+L130</f>
        <v>307060641334.1</v>
      </c>
      <c r="M115" s="119"/>
      <c r="N115" s="113">
        <f>N117+N130</f>
        <v>155594877588</v>
      </c>
      <c r="O115" s="115"/>
      <c r="P115" s="113">
        <f>P117+P130</f>
        <v>0</v>
      </c>
      <c r="Q115" s="100">
        <f t="shared" si="3"/>
        <v>-6272958688.349976</v>
      </c>
      <c r="R115" s="101">
        <f t="shared" si="4"/>
        <v>-2.042905486387175</v>
      </c>
    </row>
    <row r="116" spans="1:18" ht="13.5" customHeight="1">
      <c r="A116" s="162"/>
      <c r="B116" s="162"/>
      <c r="C116" s="162"/>
      <c r="D116" s="162"/>
      <c r="E116" s="163"/>
      <c r="F116" s="163"/>
      <c r="G116" s="164"/>
      <c r="H116" s="164"/>
      <c r="I116" s="163"/>
      <c r="J116" s="166"/>
      <c r="K116" s="166"/>
      <c r="L116" s="166"/>
      <c r="M116" s="119"/>
      <c r="N116" s="109"/>
      <c r="O116" s="115"/>
      <c r="P116" s="109"/>
      <c r="Q116" s="100">
        <f t="shared" si="3"/>
        <v>0</v>
      </c>
      <c r="R116" s="101">
        <f t="shared" si="4"/>
        <v>0</v>
      </c>
    </row>
    <row r="117" spans="1:18" ht="13.5" customHeight="1">
      <c r="A117" s="162" t="s">
        <v>0</v>
      </c>
      <c r="B117" s="162" t="s">
        <v>95</v>
      </c>
      <c r="C117" s="162"/>
      <c r="D117" s="162" t="s">
        <v>337</v>
      </c>
      <c r="E117" s="163">
        <v>410</v>
      </c>
      <c r="F117" s="163"/>
      <c r="G117" s="166">
        <f>SUM(G118:G128)</f>
        <v>294344332046</v>
      </c>
      <c r="H117" s="166">
        <f>SUM(H118:H128)</f>
        <v>2824149123.75</v>
      </c>
      <c r="I117" s="163"/>
      <c r="J117" s="166">
        <f>SUM(J118:J128)</f>
        <v>297168481169.75</v>
      </c>
      <c r="K117" s="166"/>
      <c r="L117" s="166">
        <f>SUM(L118:L128)</f>
        <v>304891572395.1</v>
      </c>
      <c r="M117" s="119"/>
      <c r="N117" s="113">
        <f>SUM(N118:N128)</f>
        <v>153631138312</v>
      </c>
      <c r="O117" s="115"/>
      <c r="P117" s="113">
        <f>SUM(P118:P128)</f>
        <v>0</v>
      </c>
      <c r="Q117" s="100">
        <f t="shared" si="3"/>
        <v>-7723091225.349976</v>
      </c>
      <c r="R117" s="101">
        <f t="shared" si="4"/>
        <v>-2.5330615617482044</v>
      </c>
    </row>
    <row r="118" spans="1:18" ht="13.5" customHeight="1">
      <c r="A118" s="167" t="s">
        <v>1</v>
      </c>
      <c r="B118" s="168" t="s">
        <v>96</v>
      </c>
      <c r="C118" s="168"/>
      <c r="D118" s="172" t="s">
        <v>338</v>
      </c>
      <c r="E118" s="169">
        <v>411</v>
      </c>
      <c r="F118" s="169" t="s">
        <v>339</v>
      </c>
      <c r="G118" s="170">
        <v>181490980000</v>
      </c>
      <c r="H118" s="171">
        <v>0</v>
      </c>
      <c r="I118" s="169"/>
      <c r="J118" s="170">
        <f aca="true" t="shared" si="7" ref="J118:J133">H118+G118</f>
        <v>181490980000</v>
      </c>
      <c r="K118" s="170"/>
      <c r="L118" s="170">
        <v>181460190000</v>
      </c>
      <c r="M118" s="119"/>
      <c r="N118" s="118">
        <v>120973460000</v>
      </c>
      <c r="O118" s="120"/>
      <c r="P118" s="118">
        <v>0</v>
      </c>
      <c r="Q118" s="100">
        <f t="shared" si="3"/>
        <v>30790000</v>
      </c>
      <c r="R118" s="101">
        <f t="shared" si="4"/>
        <v>0.01696790904936229</v>
      </c>
    </row>
    <row r="119" spans="1:18" ht="13.5" customHeight="1">
      <c r="A119" s="167" t="s">
        <v>2</v>
      </c>
      <c r="B119" s="168" t="s">
        <v>98</v>
      </c>
      <c r="C119" s="168"/>
      <c r="D119" s="172" t="s">
        <v>340</v>
      </c>
      <c r="E119" s="169">
        <v>412</v>
      </c>
      <c r="F119" s="169" t="s">
        <v>339</v>
      </c>
      <c r="G119" s="171">
        <v>76827250400</v>
      </c>
      <c r="H119" s="171">
        <v>0</v>
      </c>
      <c r="I119" s="169"/>
      <c r="J119" s="170">
        <f t="shared" si="7"/>
        <v>76827250400</v>
      </c>
      <c r="K119" s="170"/>
      <c r="L119" s="170">
        <v>76818147100</v>
      </c>
      <c r="M119" s="119"/>
      <c r="N119" s="122">
        <v>0</v>
      </c>
      <c r="O119" s="120"/>
      <c r="P119" s="122">
        <v>0</v>
      </c>
      <c r="Q119" s="100">
        <f t="shared" si="3"/>
        <v>9103300</v>
      </c>
      <c r="R119" s="101">
        <f t="shared" si="4"/>
        <v>0.01185045505998673</v>
      </c>
    </row>
    <row r="120" spans="1:18" ht="13.5" customHeight="1">
      <c r="A120" s="167" t="s">
        <v>3</v>
      </c>
      <c r="B120" s="168" t="s">
        <v>99</v>
      </c>
      <c r="C120" s="168"/>
      <c r="D120" s="172" t="s">
        <v>341</v>
      </c>
      <c r="E120" s="169">
        <v>413</v>
      </c>
      <c r="F120" s="169"/>
      <c r="G120" s="171">
        <v>0</v>
      </c>
      <c r="H120" s="171">
        <v>0</v>
      </c>
      <c r="I120" s="169"/>
      <c r="J120" s="170">
        <f t="shared" si="7"/>
        <v>0</v>
      </c>
      <c r="K120" s="170"/>
      <c r="L120" s="170">
        <v>0</v>
      </c>
      <c r="M120" s="119"/>
      <c r="N120" s="122">
        <v>0</v>
      </c>
      <c r="O120" s="120"/>
      <c r="P120" s="122">
        <v>0</v>
      </c>
      <c r="Q120" s="100">
        <f t="shared" si="3"/>
        <v>0</v>
      </c>
      <c r="R120" s="101">
        <f t="shared" si="4"/>
        <v>0</v>
      </c>
    </row>
    <row r="121" spans="1:18" ht="13.5" customHeight="1">
      <c r="A121" s="167" t="s">
        <v>4</v>
      </c>
      <c r="B121" s="168" t="s">
        <v>100</v>
      </c>
      <c r="C121" s="168"/>
      <c r="D121" s="172" t="s">
        <v>342</v>
      </c>
      <c r="E121" s="169">
        <v>414</v>
      </c>
      <c r="F121" s="169"/>
      <c r="G121" s="171">
        <v>0</v>
      </c>
      <c r="H121" s="171">
        <v>0</v>
      </c>
      <c r="I121" s="169"/>
      <c r="J121" s="170">
        <f t="shared" si="7"/>
        <v>0</v>
      </c>
      <c r="K121" s="170"/>
      <c r="L121" s="170">
        <v>0</v>
      </c>
      <c r="M121" s="119"/>
      <c r="N121" s="122">
        <v>0</v>
      </c>
      <c r="O121" s="120"/>
      <c r="P121" s="122">
        <v>0</v>
      </c>
      <c r="Q121" s="100">
        <f t="shared" si="3"/>
        <v>0</v>
      </c>
      <c r="R121" s="101">
        <f t="shared" si="4"/>
        <v>0</v>
      </c>
    </row>
    <row r="122" spans="1:18" ht="13.5" customHeight="1">
      <c r="A122" s="167" t="s">
        <v>5</v>
      </c>
      <c r="B122" s="168" t="s">
        <v>101</v>
      </c>
      <c r="C122" s="168"/>
      <c r="D122" s="172" t="s">
        <v>343</v>
      </c>
      <c r="E122" s="169">
        <v>415</v>
      </c>
      <c r="F122" s="169"/>
      <c r="G122" s="171">
        <v>0</v>
      </c>
      <c r="H122" s="171">
        <v>0</v>
      </c>
      <c r="I122" s="169"/>
      <c r="J122" s="170">
        <f t="shared" si="7"/>
        <v>0</v>
      </c>
      <c r="K122" s="170"/>
      <c r="L122" s="170">
        <v>0</v>
      </c>
      <c r="M122" s="119"/>
      <c r="N122" s="122">
        <v>0</v>
      </c>
      <c r="O122" s="120"/>
      <c r="P122" s="122">
        <v>0</v>
      </c>
      <c r="Q122" s="100">
        <f t="shared" si="3"/>
        <v>0</v>
      </c>
      <c r="R122" s="101">
        <f t="shared" si="4"/>
        <v>0</v>
      </c>
    </row>
    <row r="123" spans="1:18" ht="13.5" customHeight="1">
      <c r="A123" s="167" t="s">
        <v>7</v>
      </c>
      <c r="B123" s="168" t="s">
        <v>102</v>
      </c>
      <c r="C123" s="168"/>
      <c r="D123" s="168" t="s">
        <v>344</v>
      </c>
      <c r="E123" s="169">
        <v>416</v>
      </c>
      <c r="F123" s="169"/>
      <c r="G123" s="171">
        <v>0</v>
      </c>
      <c r="H123" s="171">
        <v>0</v>
      </c>
      <c r="I123" s="169"/>
      <c r="J123" s="170">
        <f t="shared" si="7"/>
        <v>0</v>
      </c>
      <c r="K123" s="170"/>
      <c r="L123" s="170">
        <v>0</v>
      </c>
      <c r="M123" s="119"/>
      <c r="N123" s="122">
        <v>0</v>
      </c>
      <c r="O123" s="120"/>
      <c r="P123" s="122">
        <v>0</v>
      </c>
      <c r="Q123" s="100">
        <f t="shared" si="3"/>
        <v>0</v>
      </c>
      <c r="R123" s="101">
        <f t="shared" si="4"/>
        <v>0</v>
      </c>
    </row>
    <row r="124" spans="1:18" ht="13.5" customHeight="1">
      <c r="A124" s="167" t="s">
        <v>122</v>
      </c>
      <c r="B124" s="168" t="s">
        <v>103</v>
      </c>
      <c r="C124" s="168"/>
      <c r="D124" s="168" t="s">
        <v>345</v>
      </c>
      <c r="E124" s="169">
        <v>417</v>
      </c>
      <c r="F124" s="169" t="s">
        <v>339</v>
      </c>
      <c r="G124" s="171">
        <v>16779071764</v>
      </c>
      <c r="H124" s="171">
        <f>-'[1]adjusted errors'!F62</f>
        <v>-5535770455</v>
      </c>
      <c r="I124" s="169"/>
      <c r="J124" s="170">
        <f t="shared" si="7"/>
        <v>11243301309</v>
      </c>
      <c r="K124" s="170"/>
      <c r="L124" s="170">
        <v>11243301309</v>
      </c>
      <c r="M124" s="119"/>
      <c r="N124" s="122">
        <v>5705020501</v>
      </c>
      <c r="O124" s="120"/>
      <c r="P124" s="122">
        <v>0</v>
      </c>
      <c r="Q124" s="100">
        <f t="shared" si="3"/>
        <v>0</v>
      </c>
      <c r="R124" s="101">
        <f t="shared" si="4"/>
        <v>0</v>
      </c>
    </row>
    <row r="125" spans="1:18" ht="13.5" customHeight="1">
      <c r="A125" s="167" t="s">
        <v>123</v>
      </c>
      <c r="B125" s="168" t="s">
        <v>104</v>
      </c>
      <c r="C125" s="168"/>
      <c r="D125" s="168" t="s">
        <v>346</v>
      </c>
      <c r="E125" s="169">
        <v>418</v>
      </c>
      <c r="F125" s="169" t="s">
        <v>339</v>
      </c>
      <c r="G125" s="171">
        <v>6426200339</v>
      </c>
      <c r="H125" s="171">
        <f>'[1]adjusted errors'!G63</f>
        <v>464439978</v>
      </c>
      <c r="I125" s="169"/>
      <c r="J125" s="170">
        <f t="shared" si="7"/>
        <v>6890640317</v>
      </c>
      <c r="K125" s="170"/>
      <c r="L125" s="170">
        <v>5005971596</v>
      </c>
      <c r="M125" s="119"/>
      <c r="N125" s="122">
        <v>3845695851</v>
      </c>
      <c r="O125" s="120"/>
      <c r="P125" s="122">
        <v>0</v>
      </c>
      <c r="Q125" s="100">
        <f t="shared" si="3"/>
        <v>1884668721</v>
      </c>
      <c r="R125" s="101">
        <f t="shared" si="4"/>
        <v>37.64841020084766</v>
      </c>
    </row>
    <row r="126" spans="1:18" ht="13.5" customHeight="1">
      <c r="A126" s="167" t="s">
        <v>124</v>
      </c>
      <c r="B126" s="168" t="s">
        <v>105</v>
      </c>
      <c r="C126" s="168"/>
      <c r="D126" s="168" t="s">
        <v>347</v>
      </c>
      <c r="E126" s="169">
        <v>419</v>
      </c>
      <c r="F126" s="169"/>
      <c r="G126" s="171">
        <v>0</v>
      </c>
      <c r="H126" s="171">
        <v>0</v>
      </c>
      <c r="I126" s="169"/>
      <c r="J126" s="170">
        <f t="shared" si="7"/>
        <v>0</v>
      </c>
      <c r="K126" s="170"/>
      <c r="L126" s="170">
        <v>0</v>
      </c>
      <c r="M126" s="119"/>
      <c r="N126" s="122">
        <v>0</v>
      </c>
      <c r="O126" s="120"/>
      <c r="P126" s="122">
        <v>0</v>
      </c>
      <c r="Q126" s="100">
        <f t="shared" si="3"/>
        <v>0</v>
      </c>
      <c r="R126" s="101">
        <f t="shared" si="4"/>
        <v>0</v>
      </c>
    </row>
    <row r="127" spans="1:18" ht="13.5" customHeight="1">
      <c r="A127" s="168" t="s">
        <v>125</v>
      </c>
      <c r="B127" s="168" t="s">
        <v>106</v>
      </c>
      <c r="C127" s="168"/>
      <c r="D127" s="168" t="s">
        <v>348</v>
      </c>
      <c r="E127" s="169" t="s">
        <v>107</v>
      </c>
      <c r="F127" s="169" t="s">
        <v>339</v>
      </c>
      <c r="G127" s="170">
        <v>12820829543</v>
      </c>
      <c r="H127" s="171">
        <f>'[1]adjusted errors'!G18+'[1]adjusted errors'!G42-'[1]adjusted errors'!F58+'[1]adjusted errors'!G56-'[1]adjusted errors'!F52-'[1]adjusted errors'!F68+'[1]adjusted errors'!G66</f>
        <v>7895479600.75</v>
      </c>
      <c r="I127" s="169"/>
      <c r="J127" s="170">
        <f t="shared" si="7"/>
        <v>20716309143.75</v>
      </c>
      <c r="K127" s="170"/>
      <c r="L127" s="170">
        <v>30363962390.1</v>
      </c>
      <c r="M127" s="119"/>
      <c r="N127" s="118">
        <v>23106961960</v>
      </c>
      <c r="O127" s="144"/>
      <c r="P127" s="118">
        <v>0</v>
      </c>
      <c r="Q127" s="100">
        <f t="shared" si="3"/>
        <v>-9647653246.349998</v>
      </c>
      <c r="R127" s="101">
        <f t="shared" si="4"/>
        <v>-31.773367133057583</v>
      </c>
    </row>
    <row r="128" spans="1:18" ht="13.5" customHeight="1">
      <c r="A128" s="168" t="s">
        <v>126</v>
      </c>
      <c r="B128" s="168" t="s">
        <v>349</v>
      </c>
      <c r="C128" s="168"/>
      <c r="D128" s="168" t="s">
        <v>350</v>
      </c>
      <c r="E128" s="169" t="s">
        <v>351</v>
      </c>
      <c r="F128" s="169"/>
      <c r="G128" s="171">
        <v>0</v>
      </c>
      <c r="H128" s="171">
        <v>0</v>
      </c>
      <c r="I128" s="169"/>
      <c r="J128" s="170">
        <f t="shared" si="7"/>
        <v>0</v>
      </c>
      <c r="K128" s="170"/>
      <c r="L128" s="170">
        <v>0</v>
      </c>
      <c r="M128" s="119"/>
      <c r="N128" s="122">
        <v>0</v>
      </c>
      <c r="O128" s="120"/>
      <c r="P128" s="122">
        <v>0</v>
      </c>
      <c r="Q128" s="100">
        <f t="shared" si="3"/>
        <v>0</v>
      </c>
      <c r="R128" s="101">
        <f t="shared" si="4"/>
        <v>0</v>
      </c>
    </row>
    <row r="129" spans="1:18" ht="13.5" customHeight="1">
      <c r="A129" s="167"/>
      <c r="B129" s="168"/>
      <c r="C129" s="168"/>
      <c r="D129" s="168"/>
      <c r="E129" s="169"/>
      <c r="F129" s="169"/>
      <c r="G129" s="171"/>
      <c r="H129" s="171"/>
      <c r="I129" s="169"/>
      <c r="J129" s="170">
        <f t="shared" si="7"/>
        <v>0</v>
      </c>
      <c r="K129" s="170"/>
      <c r="L129" s="170"/>
      <c r="M129" s="119"/>
      <c r="N129" s="122"/>
      <c r="O129" s="120"/>
      <c r="P129" s="122"/>
      <c r="Q129" s="100">
        <f t="shared" si="3"/>
        <v>0</v>
      </c>
      <c r="R129" s="101">
        <f t="shared" si="4"/>
        <v>0</v>
      </c>
    </row>
    <row r="130" spans="1:18" ht="13.5" customHeight="1">
      <c r="A130" s="162" t="s">
        <v>6</v>
      </c>
      <c r="B130" s="162" t="s">
        <v>108</v>
      </c>
      <c r="C130" s="162"/>
      <c r="D130" s="162" t="s">
        <v>352</v>
      </c>
      <c r="E130" s="163" t="s">
        <v>109</v>
      </c>
      <c r="F130" s="163"/>
      <c r="G130" s="166">
        <f>SUM(G131:G133)</f>
        <v>2690321523</v>
      </c>
      <c r="H130" s="166">
        <f>SUM(H131:H133)</f>
        <v>928879953</v>
      </c>
      <c r="I130" s="163"/>
      <c r="J130" s="166">
        <f>SUM(J131:J133)</f>
        <v>3619201476</v>
      </c>
      <c r="K130" s="166"/>
      <c r="L130" s="166">
        <f>SUM(L131:L133)</f>
        <v>2169068939</v>
      </c>
      <c r="M130" s="119"/>
      <c r="N130" s="113">
        <f>SUM(N131:N133)</f>
        <v>1963739276</v>
      </c>
      <c r="O130" s="115"/>
      <c r="P130" s="113">
        <f>SUM(P131:P133)</f>
        <v>0</v>
      </c>
      <c r="Q130" s="100">
        <f t="shared" si="3"/>
        <v>1450132537</v>
      </c>
      <c r="R130" s="101">
        <f t="shared" si="4"/>
        <v>66.85506905412379</v>
      </c>
    </row>
    <row r="131" spans="1:18" ht="13.5" customHeight="1">
      <c r="A131" s="167" t="s">
        <v>1</v>
      </c>
      <c r="B131" s="168" t="s">
        <v>110</v>
      </c>
      <c r="C131" s="168"/>
      <c r="D131" s="168" t="s">
        <v>353</v>
      </c>
      <c r="E131" s="169" t="s">
        <v>354</v>
      </c>
      <c r="F131" s="169" t="s">
        <v>355</v>
      </c>
      <c r="G131" s="171">
        <v>2690321523</v>
      </c>
      <c r="H131" s="171">
        <f>'[1]adjusted errors'!G64+'[1]adjusted errors'!G65</f>
        <v>928879953</v>
      </c>
      <c r="I131" s="169"/>
      <c r="J131" s="170">
        <f t="shared" si="7"/>
        <v>3619201476</v>
      </c>
      <c r="K131" s="170"/>
      <c r="L131" s="170">
        <v>2169068939</v>
      </c>
      <c r="M131" s="119"/>
      <c r="N131" s="122">
        <v>1963739276</v>
      </c>
      <c r="O131" s="120"/>
      <c r="P131" s="122">
        <v>0</v>
      </c>
      <c r="Q131" s="100">
        <f t="shared" si="3"/>
        <v>1450132537</v>
      </c>
      <c r="R131" s="101">
        <f t="shared" si="4"/>
        <v>66.85506905412379</v>
      </c>
    </row>
    <row r="132" spans="1:18" ht="13.5" customHeight="1">
      <c r="A132" s="167" t="s">
        <v>2</v>
      </c>
      <c r="B132" s="168" t="s">
        <v>112</v>
      </c>
      <c r="C132" s="168"/>
      <c r="D132" s="168" t="s">
        <v>356</v>
      </c>
      <c r="E132" s="169" t="s">
        <v>357</v>
      </c>
      <c r="F132" s="169"/>
      <c r="G132" s="171">
        <v>0</v>
      </c>
      <c r="H132" s="171">
        <v>0</v>
      </c>
      <c r="I132" s="169"/>
      <c r="J132" s="170">
        <f t="shared" si="7"/>
        <v>0</v>
      </c>
      <c r="K132" s="170"/>
      <c r="L132" s="170">
        <v>0</v>
      </c>
      <c r="M132" s="119"/>
      <c r="N132" s="122">
        <v>0</v>
      </c>
      <c r="O132" s="120"/>
      <c r="P132" s="122">
        <v>0</v>
      </c>
      <c r="Q132" s="100">
        <f t="shared" si="3"/>
        <v>0</v>
      </c>
      <c r="R132" s="101">
        <f t="shared" si="4"/>
        <v>0</v>
      </c>
    </row>
    <row r="133" spans="1:18" ht="13.5" customHeight="1">
      <c r="A133" s="167" t="s">
        <v>3</v>
      </c>
      <c r="B133" s="168" t="s">
        <v>113</v>
      </c>
      <c r="C133" s="168"/>
      <c r="D133" s="168" t="s">
        <v>358</v>
      </c>
      <c r="E133" s="169" t="s">
        <v>359</v>
      </c>
      <c r="F133" s="169"/>
      <c r="G133" s="171">
        <v>0</v>
      </c>
      <c r="H133" s="171">
        <v>0</v>
      </c>
      <c r="I133" s="169"/>
      <c r="J133" s="170">
        <f t="shared" si="7"/>
        <v>0</v>
      </c>
      <c r="K133" s="170"/>
      <c r="L133" s="170">
        <v>0</v>
      </c>
      <c r="M133" s="119"/>
      <c r="N133" s="122">
        <v>0</v>
      </c>
      <c r="O133" s="120"/>
      <c r="P133" s="122">
        <v>0</v>
      </c>
      <c r="Q133" s="100">
        <f t="shared" si="3"/>
        <v>0</v>
      </c>
      <c r="R133" s="101">
        <f t="shared" si="4"/>
        <v>0</v>
      </c>
    </row>
    <row r="134" spans="1:18" ht="13.5" customHeight="1">
      <c r="A134" s="188"/>
      <c r="B134" s="189"/>
      <c r="C134" s="189"/>
      <c r="D134" s="189"/>
      <c r="E134" s="190"/>
      <c r="F134" s="190"/>
      <c r="G134" s="191"/>
      <c r="H134" s="191"/>
      <c r="I134" s="190"/>
      <c r="J134" s="192"/>
      <c r="K134" s="192"/>
      <c r="L134" s="192"/>
      <c r="M134" s="119"/>
      <c r="N134" s="122"/>
      <c r="O134" s="120"/>
      <c r="P134" s="122"/>
      <c r="Q134" s="100">
        <f t="shared" si="3"/>
        <v>0</v>
      </c>
      <c r="R134" s="101">
        <f t="shared" si="4"/>
        <v>0</v>
      </c>
    </row>
    <row r="135" spans="1:18" ht="13.5" customHeight="1" thickBot="1">
      <c r="A135" s="139"/>
      <c r="B135" s="139" t="s">
        <v>114</v>
      </c>
      <c r="C135" s="139"/>
      <c r="D135" s="139" t="s">
        <v>360</v>
      </c>
      <c r="E135" s="140" t="s">
        <v>361</v>
      </c>
      <c r="F135" s="140"/>
      <c r="G135" s="156">
        <f>G91+G115</f>
        <v>348204400486</v>
      </c>
      <c r="H135" s="156">
        <f>H91+H115</f>
        <v>5453647483.5</v>
      </c>
      <c r="I135" s="140"/>
      <c r="J135" s="156">
        <f>J91+J115</f>
        <v>353658047969.5</v>
      </c>
      <c r="K135" s="142"/>
      <c r="L135" s="156">
        <f>L91+L115</f>
        <v>381631852507</v>
      </c>
      <c r="M135" s="119"/>
      <c r="N135" s="141">
        <f>N91+N115</f>
        <v>191937116624</v>
      </c>
      <c r="O135" s="143"/>
      <c r="P135" s="141">
        <f>P91+P115</f>
        <v>0</v>
      </c>
      <c r="Q135" s="100">
        <f t="shared" si="3"/>
        <v>-27973804537.5</v>
      </c>
      <c r="R135" s="101">
        <f t="shared" si="4"/>
        <v>-7.330049720361561</v>
      </c>
    </row>
    <row r="136" spans="5:16" ht="13.5" customHeight="1" thickTop="1">
      <c r="E136" s="131"/>
      <c r="F136" s="131"/>
      <c r="G136" s="133">
        <f>G135-G83</f>
        <v>0</v>
      </c>
      <c r="H136" s="132"/>
      <c r="I136" s="131"/>
      <c r="J136" s="133">
        <f>J135-J83</f>
        <v>0</v>
      </c>
      <c r="K136" s="133"/>
      <c r="L136" s="133">
        <f>L135-L83</f>
        <v>0</v>
      </c>
      <c r="M136" s="145"/>
      <c r="N136" s="133">
        <f>N135-N83</f>
        <v>0</v>
      </c>
      <c r="O136" s="84"/>
      <c r="P136" s="133">
        <f>P135-P83</f>
        <v>0</v>
      </c>
    </row>
    <row r="137" spans="5:9" ht="13.5" customHeight="1">
      <c r="E137" s="131"/>
      <c r="F137" s="131"/>
      <c r="G137" s="132"/>
      <c r="H137" s="132"/>
      <c r="I137" s="131"/>
    </row>
    <row r="138" spans="1:18" s="52" customFormat="1" ht="13.5" customHeight="1">
      <c r="A138" s="125" t="s">
        <v>165</v>
      </c>
      <c r="B138" s="125"/>
      <c r="C138" s="125"/>
      <c r="D138" s="125" t="s">
        <v>267</v>
      </c>
      <c r="E138" s="86"/>
      <c r="F138" s="86"/>
      <c r="G138" s="126"/>
      <c r="H138" s="126"/>
      <c r="I138" s="86"/>
      <c r="J138" s="86"/>
      <c r="K138" s="86"/>
      <c r="L138" s="86"/>
      <c r="M138" s="85"/>
      <c r="N138" s="86"/>
      <c r="O138" s="86"/>
      <c r="P138" s="86"/>
      <c r="Q138" s="83"/>
      <c r="R138" s="84"/>
    </row>
    <row r="139" spans="1:16" ht="13.5" customHeight="1" thickBot="1">
      <c r="A139" s="127" t="s">
        <v>268</v>
      </c>
      <c r="B139" s="128"/>
      <c r="C139" s="128"/>
      <c r="D139" s="127" t="s">
        <v>269</v>
      </c>
      <c r="E139" s="129"/>
      <c r="F139" s="129"/>
      <c r="G139" s="130"/>
      <c r="H139" s="130"/>
      <c r="I139" s="129"/>
      <c r="J139" s="146"/>
      <c r="K139" s="146"/>
      <c r="L139" s="146"/>
      <c r="M139" s="85"/>
      <c r="N139" s="126"/>
      <c r="O139" s="126"/>
      <c r="P139" s="126"/>
    </row>
    <row r="140" spans="5:9" ht="13.5" customHeight="1">
      <c r="E140" s="131"/>
      <c r="F140" s="131"/>
      <c r="G140" s="132"/>
      <c r="H140" s="132"/>
      <c r="I140" s="131"/>
    </row>
    <row r="141" spans="1:18" s="151" customFormat="1" ht="65.25" customHeight="1">
      <c r="A141" s="199" t="s">
        <v>127</v>
      </c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47"/>
      <c r="N141" s="148"/>
      <c r="O141" s="148"/>
      <c r="P141" s="148"/>
      <c r="Q141" s="149"/>
      <c r="R141" s="150"/>
    </row>
    <row r="142" spans="1:18" s="151" customFormat="1" ht="18" customHeight="1" hidden="1">
      <c r="A142" s="200" t="s">
        <v>362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147"/>
      <c r="N142" s="148"/>
      <c r="O142" s="148"/>
      <c r="P142" s="148"/>
      <c r="Q142" s="149"/>
      <c r="R142" s="150"/>
    </row>
    <row r="143" spans="5:9" ht="13.5" customHeight="1">
      <c r="E143" s="131"/>
      <c r="F143" s="131"/>
      <c r="G143" s="132"/>
      <c r="H143" s="132"/>
      <c r="I143" s="131"/>
    </row>
    <row r="144" spans="1:16" ht="27.75" customHeight="1">
      <c r="A144" s="103" t="s">
        <v>10</v>
      </c>
      <c r="B144" s="104"/>
      <c r="C144" s="104"/>
      <c r="D144" s="104" t="s">
        <v>363</v>
      </c>
      <c r="E144" s="23"/>
      <c r="F144" s="23" t="s">
        <v>21</v>
      </c>
      <c r="G144" s="105"/>
      <c r="H144" s="105"/>
      <c r="I144" s="23"/>
      <c r="J144" s="25" t="s">
        <v>236</v>
      </c>
      <c r="K144" s="26"/>
      <c r="L144" s="25" t="s">
        <v>22</v>
      </c>
      <c r="M144" s="106"/>
      <c r="N144" s="26"/>
      <c r="O144" s="26"/>
      <c r="P144" s="26"/>
    </row>
    <row r="145" spans="1:16" ht="13.5" customHeight="1">
      <c r="A145" s="107"/>
      <c r="B145" s="107"/>
      <c r="C145" s="107"/>
      <c r="D145" s="107"/>
      <c r="E145" s="108"/>
      <c r="F145" s="117"/>
      <c r="G145" s="122"/>
      <c r="H145" s="122"/>
      <c r="I145" s="117"/>
      <c r="J145" s="126"/>
      <c r="K145" s="126"/>
      <c r="L145" s="126"/>
      <c r="M145" s="85"/>
      <c r="N145" s="126"/>
      <c r="O145" s="126"/>
      <c r="P145" s="126"/>
    </row>
    <row r="146" spans="1:16" ht="13.5" customHeight="1">
      <c r="A146" s="116" t="s">
        <v>1</v>
      </c>
      <c r="B146" s="86" t="s">
        <v>115</v>
      </c>
      <c r="C146" s="86"/>
      <c r="D146" s="86" t="s">
        <v>364</v>
      </c>
      <c r="E146" s="117"/>
      <c r="F146" s="117"/>
      <c r="G146" s="122">
        <v>0</v>
      </c>
      <c r="H146" s="122"/>
      <c r="I146" s="117"/>
      <c r="J146" s="118">
        <f aca="true" t="shared" si="8" ref="J146:J159">H146+G146</f>
        <v>0</v>
      </c>
      <c r="K146" s="126"/>
      <c r="L146" s="126">
        <v>0</v>
      </c>
      <c r="M146" s="85"/>
      <c r="N146" s="126"/>
      <c r="O146" s="126"/>
      <c r="P146" s="126"/>
    </row>
    <row r="147" spans="1:16" ht="13.5" customHeight="1">
      <c r="A147" s="116" t="s">
        <v>2</v>
      </c>
      <c r="B147" s="86" t="s">
        <v>116</v>
      </c>
      <c r="C147" s="86"/>
      <c r="D147" s="86" t="s">
        <v>365</v>
      </c>
      <c r="E147" s="117"/>
      <c r="F147" s="117" t="s">
        <v>366</v>
      </c>
      <c r="G147" s="122">
        <v>9458742000</v>
      </c>
      <c r="H147" s="122"/>
      <c r="I147" s="117"/>
      <c r="J147" s="118">
        <f t="shared" si="8"/>
        <v>9458742000</v>
      </c>
      <c r="K147" s="126"/>
      <c r="L147" s="126">
        <v>216122200</v>
      </c>
      <c r="M147" s="85"/>
      <c r="N147" s="126">
        <v>73734000</v>
      </c>
      <c r="O147" s="126"/>
      <c r="P147" s="126"/>
    </row>
    <row r="148" spans="1:16" ht="13.5" customHeight="1">
      <c r="A148" s="116" t="s">
        <v>3</v>
      </c>
      <c r="B148" s="86" t="s">
        <v>118</v>
      </c>
      <c r="C148" s="86"/>
      <c r="D148" s="86" t="s">
        <v>367</v>
      </c>
      <c r="E148" s="117"/>
      <c r="F148" s="117"/>
      <c r="G148" s="122">
        <v>0</v>
      </c>
      <c r="H148" s="122"/>
      <c r="I148" s="117"/>
      <c r="J148" s="118">
        <f t="shared" si="8"/>
        <v>0</v>
      </c>
      <c r="K148" s="126"/>
      <c r="L148" s="126">
        <v>0</v>
      </c>
      <c r="M148" s="85"/>
      <c r="N148" s="126"/>
      <c r="O148" s="126"/>
      <c r="P148" s="126"/>
    </row>
    <row r="149" spans="1:16" ht="13.5" customHeight="1">
      <c r="A149" s="116" t="s">
        <v>4</v>
      </c>
      <c r="B149" s="86" t="s">
        <v>119</v>
      </c>
      <c r="C149" s="86"/>
      <c r="D149" s="86" t="s">
        <v>368</v>
      </c>
      <c r="E149" s="117"/>
      <c r="F149" s="117"/>
      <c r="G149" s="122">
        <v>39460608</v>
      </c>
      <c r="H149" s="122"/>
      <c r="I149" s="117"/>
      <c r="J149" s="118">
        <f t="shared" si="8"/>
        <v>39460608</v>
      </c>
      <c r="K149" s="126"/>
      <c r="L149" s="126">
        <v>39460608</v>
      </c>
      <c r="M149" s="85"/>
      <c r="N149" s="126">
        <v>39460608</v>
      </c>
      <c r="O149" s="126"/>
      <c r="P149" s="126"/>
    </row>
    <row r="150" spans="1:16" ht="13.5" customHeight="1">
      <c r="A150" s="116" t="s">
        <v>5</v>
      </c>
      <c r="B150" s="86" t="s">
        <v>369</v>
      </c>
      <c r="C150" s="86"/>
      <c r="D150" s="86" t="s">
        <v>370</v>
      </c>
      <c r="E150" s="117"/>
      <c r="F150" s="117"/>
      <c r="G150" s="122">
        <v>0</v>
      </c>
      <c r="H150" s="122"/>
      <c r="I150" s="117"/>
      <c r="J150" s="118">
        <f t="shared" si="8"/>
        <v>0</v>
      </c>
      <c r="K150" s="126"/>
      <c r="L150" s="126">
        <v>0</v>
      </c>
      <c r="M150" s="85"/>
      <c r="N150" s="126"/>
      <c r="O150" s="126"/>
      <c r="P150" s="126"/>
    </row>
    <row r="151" spans="1:16" ht="13.5" customHeight="1">
      <c r="A151" s="116"/>
      <c r="B151" s="86" t="s">
        <v>371</v>
      </c>
      <c r="C151" s="86"/>
      <c r="D151" s="86" t="s">
        <v>372</v>
      </c>
      <c r="E151" s="117"/>
      <c r="F151" s="117"/>
      <c r="G151" s="152" t="s">
        <v>373</v>
      </c>
      <c r="H151" s="122"/>
      <c r="I151" s="117"/>
      <c r="J151" s="152" t="str">
        <f>G151</f>
        <v>32,961.92</v>
      </c>
      <c r="K151" s="126"/>
      <c r="L151" s="153" t="s">
        <v>374</v>
      </c>
      <c r="M151" s="154"/>
      <c r="N151" s="153">
        <v>212.21</v>
      </c>
      <c r="O151" s="126"/>
      <c r="P151" s="126"/>
    </row>
    <row r="152" spans="1:16" ht="13.5" customHeight="1">
      <c r="A152" s="116"/>
      <c r="B152" s="86" t="s">
        <v>375</v>
      </c>
      <c r="C152" s="86"/>
      <c r="D152" s="86" t="s">
        <v>375</v>
      </c>
      <c r="E152" s="117"/>
      <c r="F152" s="117"/>
      <c r="G152" s="152" t="s">
        <v>376</v>
      </c>
      <c r="H152" s="122"/>
      <c r="I152" s="117"/>
      <c r="J152" s="152" t="str">
        <f>G152</f>
        <v>357.24</v>
      </c>
      <c r="K152" s="126"/>
      <c r="L152" s="153" t="s">
        <v>377</v>
      </c>
      <c r="M152" s="154"/>
      <c r="N152" s="153">
        <v>350.06</v>
      </c>
      <c r="O152" s="126"/>
      <c r="P152" s="126"/>
    </row>
    <row r="153" spans="1:16" ht="13.5" customHeight="1" hidden="1">
      <c r="A153" s="116"/>
      <c r="B153" s="86" t="s">
        <v>378</v>
      </c>
      <c r="C153" s="86"/>
      <c r="D153" s="86" t="s">
        <v>378</v>
      </c>
      <c r="E153" s="117"/>
      <c r="F153" s="117"/>
      <c r="G153" s="122"/>
      <c r="H153" s="122"/>
      <c r="I153" s="117"/>
      <c r="J153" s="118">
        <f t="shared" si="8"/>
        <v>0</v>
      </c>
      <c r="K153" s="126"/>
      <c r="L153" s="126">
        <v>0</v>
      </c>
      <c r="M153" s="85"/>
      <c r="N153" s="126"/>
      <c r="O153" s="126"/>
      <c r="P153" s="126"/>
    </row>
    <row r="154" spans="1:16" ht="13.5" customHeight="1" hidden="1">
      <c r="A154" s="116"/>
      <c r="B154" s="86" t="s">
        <v>379</v>
      </c>
      <c r="C154" s="86"/>
      <c r="D154" s="86" t="s">
        <v>379</v>
      </c>
      <c r="E154" s="117"/>
      <c r="F154" s="117"/>
      <c r="G154" s="122"/>
      <c r="H154" s="122"/>
      <c r="I154" s="117"/>
      <c r="J154" s="118">
        <f t="shared" si="8"/>
        <v>0</v>
      </c>
      <c r="K154" s="126"/>
      <c r="L154" s="126">
        <v>0</v>
      </c>
      <c r="M154" s="85"/>
      <c r="N154" s="126"/>
      <c r="O154" s="126"/>
      <c r="P154" s="126"/>
    </row>
    <row r="155" spans="1:16" ht="13.5" customHeight="1" hidden="1">
      <c r="A155" s="116"/>
      <c r="B155" s="86" t="s">
        <v>380</v>
      </c>
      <c r="C155" s="86"/>
      <c r="D155" s="86" t="s">
        <v>380</v>
      </c>
      <c r="E155" s="117"/>
      <c r="F155" s="117"/>
      <c r="G155" s="122"/>
      <c r="H155" s="122"/>
      <c r="I155" s="117"/>
      <c r="J155" s="118">
        <f t="shared" si="8"/>
        <v>0</v>
      </c>
      <c r="K155" s="126"/>
      <c r="L155" s="126">
        <v>0</v>
      </c>
      <c r="M155" s="85"/>
      <c r="N155" s="126"/>
      <c r="O155" s="126"/>
      <c r="P155" s="126"/>
    </row>
    <row r="156" spans="1:16" ht="13.5" customHeight="1" hidden="1">
      <c r="A156" s="116"/>
      <c r="B156" s="86" t="s">
        <v>381</v>
      </c>
      <c r="C156" s="86"/>
      <c r="D156" s="86" t="s">
        <v>381</v>
      </c>
      <c r="E156" s="117"/>
      <c r="F156" s="117"/>
      <c r="G156" s="122"/>
      <c r="H156" s="122"/>
      <c r="I156" s="117"/>
      <c r="J156" s="118">
        <f t="shared" si="8"/>
        <v>0</v>
      </c>
      <c r="K156" s="126"/>
      <c r="L156" s="126">
        <v>0</v>
      </c>
      <c r="M156" s="85"/>
      <c r="N156" s="126"/>
      <c r="O156" s="126"/>
      <c r="P156" s="126"/>
    </row>
    <row r="157" spans="1:16" ht="13.5" customHeight="1" hidden="1">
      <c r="A157" s="116"/>
      <c r="B157" s="86" t="s">
        <v>382</v>
      </c>
      <c r="C157" s="86"/>
      <c r="D157" s="86" t="s">
        <v>382</v>
      </c>
      <c r="E157" s="117"/>
      <c r="F157" s="117"/>
      <c r="G157" s="122"/>
      <c r="H157" s="122"/>
      <c r="I157" s="117"/>
      <c r="J157" s="118">
        <f t="shared" si="8"/>
        <v>0</v>
      </c>
      <c r="K157" s="126"/>
      <c r="L157" s="126">
        <v>0</v>
      </c>
      <c r="M157" s="85"/>
      <c r="N157" s="126"/>
      <c r="O157" s="126"/>
      <c r="P157" s="126"/>
    </row>
    <row r="158" spans="1:16" ht="13.5" customHeight="1" hidden="1">
      <c r="A158" s="116"/>
      <c r="B158" s="86" t="s">
        <v>383</v>
      </c>
      <c r="C158" s="86"/>
      <c r="D158" s="86" t="s">
        <v>383</v>
      </c>
      <c r="E158" s="117"/>
      <c r="F158" s="117"/>
      <c r="G158" s="122"/>
      <c r="H158" s="122"/>
      <c r="I158" s="117"/>
      <c r="J158" s="118">
        <f t="shared" si="8"/>
        <v>0</v>
      </c>
      <c r="K158" s="126"/>
      <c r="L158" s="153" t="s">
        <v>384</v>
      </c>
      <c r="M158" s="154"/>
      <c r="N158" s="153"/>
      <c r="O158" s="153"/>
      <c r="P158" s="153"/>
    </row>
    <row r="159" spans="1:16" ht="13.5" customHeight="1">
      <c r="A159" s="116" t="s">
        <v>7</v>
      </c>
      <c r="B159" s="86" t="s">
        <v>120</v>
      </c>
      <c r="C159" s="86"/>
      <c r="D159" s="86" t="s">
        <v>372</v>
      </c>
      <c r="E159" s="117"/>
      <c r="F159" s="117"/>
      <c r="G159" s="122">
        <v>0</v>
      </c>
      <c r="H159" s="122"/>
      <c r="I159" s="117"/>
      <c r="J159" s="118">
        <f t="shared" si="8"/>
        <v>0</v>
      </c>
      <c r="K159" s="126"/>
      <c r="L159" s="126">
        <v>0</v>
      </c>
      <c r="M159" s="85"/>
      <c r="N159" s="126"/>
      <c r="O159" s="126"/>
      <c r="P159" s="126"/>
    </row>
    <row r="160" spans="1:16" ht="13.5" customHeight="1">
      <c r="A160" s="86"/>
      <c r="B160" s="86"/>
      <c r="C160" s="86"/>
      <c r="D160" s="86"/>
      <c r="E160" s="86"/>
      <c r="F160" s="86"/>
      <c r="G160" s="126"/>
      <c r="H160" s="126"/>
      <c r="I160" s="86"/>
      <c r="J160" s="126"/>
      <c r="K160" s="126"/>
      <c r="L160" s="126"/>
      <c r="M160" s="85"/>
      <c r="N160" s="126"/>
      <c r="O160" s="126"/>
      <c r="P160" s="126"/>
    </row>
    <row r="161" spans="1:16" ht="13.5" customHeight="1" hidden="1">
      <c r="A161" s="86"/>
      <c r="B161" s="86" t="s">
        <v>385</v>
      </c>
      <c r="C161" s="86"/>
      <c r="D161" s="86"/>
      <c r="E161" s="86"/>
      <c r="F161" s="86"/>
      <c r="G161" s="126">
        <f>G94-G162</f>
        <v>15151800000</v>
      </c>
      <c r="H161" s="126"/>
      <c r="I161" s="86"/>
      <c r="J161" s="126">
        <f>G161+H161</f>
        <v>15151800000</v>
      </c>
      <c r="K161" s="126"/>
      <c r="L161" s="126">
        <f>L94-L162</f>
        <v>0</v>
      </c>
      <c r="M161" s="85"/>
      <c r="N161" s="126"/>
      <c r="O161" s="126"/>
      <c r="P161" s="126"/>
    </row>
    <row r="162" spans="1:16" ht="13.5" customHeight="1" hidden="1">
      <c r="A162" s="86"/>
      <c r="B162" s="86" t="s">
        <v>386</v>
      </c>
      <c r="C162" s="86"/>
      <c r="D162" s="86"/>
      <c r="E162" s="86"/>
      <c r="F162" s="86"/>
      <c r="G162" s="126">
        <v>0</v>
      </c>
      <c r="H162" s="126"/>
      <c r="I162" s="86"/>
      <c r="J162" s="126">
        <f>G162+H162</f>
        <v>0</v>
      </c>
      <c r="K162" s="126"/>
      <c r="L162" s="126">
        <v>0</v>
      </c>
      <c r="M162" s="85"/>
      <c r="N162" s="126"/>
      <c r="O162" s="126"/>
      <c r="P162" s="126"/>
    </row>
    <row r="163" spans="1:16" ht="13.5" customHeight="1" hidden="1">
      <c r="A163" s="86"/>
      <c r="B163" s="86" t="s">
        <v>387</v>
      </c>
      <c r="C163" s="86"/>
      <c r="D163" s="86"/>
      <c r="E163" s="86"/>
      <c r="F163" s="86"/>
      <c r="G163" s="126">
        <f>G109-G164</f>
        <v>13425444224</v>
      </c>
      <c r="H163" s="126"/>
      <c r="I163" s="86"/>
      <c r="J163" s="126">
        <f>G163+H163</f>
        <v>13425444224</v>
      </c>
      <c r="K163" s="126"/>
      <c r="L163" s="126">
        <f>L109-L164</f>
        <v>42038729775</v>
      </c>
      <c r="M163" s="85"/>
      <c r="N163" s="126"/>
      <c r="O163" s="126"/>
      <c r="P163" s="126"/>
    </row>
    <row r="164" spans="1:16" ht="13.5" customHeight="1" hidden="1">
      <c r="A164" s="86"/>
      <c r="B164" s="86" t="s">
        <v>388</v>
      </c>
      <c r="C164" s="86"/>
      <c r="D164" s="86"/>
      <c r="E164" s="86"/>
      <c r="F164" s="86"/>
      <c r="G164" s="126"/>
      <c r="H164" s="126"/>
      <c r="I164" s="86"/>
      <c r="J164" s="126">
        <f>G164+H164</f>
        <v>0</v>
      </c>
      <c r="K164" s="126"/>
      <c r="L164" s="126"/>
      <c r="M164" s="85"/>
      <c r="N164" s="126"/>
      <c r="O164" s="126"/>
      <c r="P164" s="126"/>
    </row>
    <row r="165" spans="2:18" s="52" customFormat="1" ht="13.5" customHeight="1" hidden="1">
      <c r="B165" s="52" t="s">
        <v>389</v>
      </c>
      <c r="G165" s="83"/>
      <c r="H165" s="83"/>
      <c r="K165" s="6"/>
      <c r="M165" s="102"/>
      <c r="N165" s="55"/>
      <c r="O165" s="55"/>
      <c r="P165" s="55"/>
      <c r="Q165" s="83"/>
      <c r="R165" s="84"/>
    </row>
    <row r="166" spans="7:18" s="52" customFormat="1" ht="13.5" customHeight="1">
      <c r="G166" s="83"/>
      <c r="H166" s="83"/>
      <c r="J166" s="54" t="s">
        <v>198</v>
      </c>
      <c r="K166" s="6"/>
      <c r="L166" s="55"/>
      <c r="M166" s="87"/>
      <c r="Q166" s="83"/>
      <c r="R166" s="84"/>
    </row>
    <row r="167" spans="7:18" s="52" customFormat="1" ht="13.5" customHeight="1">
      <c r="G167" s="83"/>
      <c r="H167" s="83"/>
      <c r="M167" s="87"/>
      <c r="Q167" s="83"/>
      <c r="R167" s="84"/>
    </row>
    <row r="168" spans="7:18" s="52" customFormat="1" ht="13.5" customHeight="1">
      <c r="G168" s="83"/>
      <c r="H168" s="83"/>
      <c r="M168" s="87"/>
      <c r="Q168" s="83"/>
      <c r="R168" s="84"/>
    </row>
    <row r="169" spans="7:18" s="52" customFormat="1" ht="13.5" customHeight="1">
      <c r="G169" s="83"/>
      <c r="H169" s="83"/>
      <c r="M169" s="87"/>
      <c r="Q169" s="83"/>
      <c r="R169" s="84"/>
    </row>
    <row r="170" spans="7:18" s="52" customFormat="1" ht="13.5" customHeight="1">
      <c r="G170" s="83"/>
      <c r="H170" s="83"/>
      <c r="M170" s="87"/>
      <c r="Q170" s="83"/>
      <c r="R170" s="84"/>
    </row>
    <row r="171" spans="1:18" s="52" customFormat="1" ht="13.5" customHeight="1">
      <c r="A171" s="52" t="s">
        <v>199</v>
      </c>
      <c r="C171" s="52" t="s">
        <v>199</v>
      </c>
      <c r="G171" s="83"/>
      <c r="H171" s="83"/>
      <c r="J171" s="52" t="s">
        <v>200</v>
      </c>
      <c r="M171" s="87"/>
      <c r="Q171" s="83"/>
      <c r="R171" s="84"/>
    </row>
    <row r="172" spans="1:18" s="52" customFormat="1" ht="13.5" customHeight="1">
      <c r="A172" s="56" t="s">
        <v>201</v>
      </c>
      <c r="C172" s="56" t="s">
        <v>202</v>
      </c>
      <c r="D172" s="56"/>
      <c r="F172" s="56"/>
      <c r="G172" s="100"/>
      <c r="H172" s="100"/>
      <c r="I172" s="56"/>
      <c r="J172" s="56" t="s">
        <v>203</v>
      </c>
      <c r="L172" s="56"/>
      <c r="M172" s="155"/>
      <c r="N172" s="56"/>
      <c r="O172" s="56"/>
      <c r="P172" s="56"/>
      <c r="Q172" s="83"/>
      <c r="R172" s="84"/>
    </row>
    <row r="173" spans="1:18" s="52" customFormat="1" ht="13.5" customHeight="1">
      <c r="A173" s="56" t="s">
        <v>204</v>
      </c>
      <c r="C173" s="56" t="s">
        <v>205</v>
      </c>
      <c r="D173" s="56"/>
      <c r="F173" s="56"/>
      <c r="G173" s="100"/>
      <c r="H173" s="100"/>
      <c r="I173" s="56"/>
      <c r="J173" s="58" t="s">
        <v>206</v>
      </c>
      <c r="K173" s="6"/>
      <c r="L173" s="56"/>
      <c r="M173" s="155"/>
      <c r="N173" s="56"/>
      <c r="O173" s="56"/>
      <c r="P173" s="56"/>
      <c r="Q173" s="83"/>
      <c r="R173" s="84"/>
    </row>
    <row r="174" ht="13.5" customHeight="1">
      <c r="J174" s="100"/>
    </row>
    <row r="176" ht="13.5" customHeight="1" hidden="1"/>
    <row r="177" ht="13.5" customHeight="1" hidden="1"/>
    <row r="178" spans="2:3" ht="13.5" customHeight="1" hidden="1">
      <c r="B178" s="56" t="s">
        <v>390</v>
      </c>
      <c r="C178" s="56"/>
    </row>
    <row r="179" ht="13.5" customHeight="1" hidden="1"/>
    <row r="180" spans="1:2" ht="13.5" customHeight="1" hidden="1">
      <c r="A180" s="52" t="s">
        <v>391</v>
      </c>
      <c r="B180" s="52" t="s">
        <v>392</v>
      </c>
    </row>
  </sheetData>
  <mergeCells count="8">
    <mergeCell ref="A6:L6"/>
    <mergeCell ref="A7:L7"/>
    <mergeCell ref="A141:L141"/>
    <mergeCell ref="A142:L142"/>
    <mergeCell ref="A1:L1"/>
    <mergeCell ref="A2:L2"/>
    <mergeCell ref="A3:L3"/>
    <mergeCell ref="A4:L4"/>
  </mergeCells>
  <printOptions/>
  <pageMargins left="0.38" right="0.22" top="0.27" bottom="0.25" header="0.26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workbookViewId="0" topLeftCell="A22">
      <selection activeCell="B20" sqref="B20"/>
    </sheetView>
  </sheetViews>
  <sheetFormatPr defaultColWidth="8.796875" defaultRowHeight="13.5" customHeight="1"/>
  <cols>
    <col min="1" max="1" width="3.19921875" style="44" customWidth="1"/>
    <col min="2" max="2" width="24.09765625" style="44" customWidth="1"/>
    <col min="3" max="3" width="13.3984375" style="44" customWidth="1"/>
    <col min="4" max="4" width="23.69921875" style="44" hidden="1" customWidth="1"/>
    <col min="5" max="5" width="4.59765625" style="44" customWidth="1"/>
    <col min="6" max="6" width="6.59765625" style="44" customWidth="1"/>
    <col min="7" max="7" width="14.09765625" style="44" hidden="1" customWidth="1"/>
    <col min="8" max="8" width="12.69921875" style="44" hidden="1" customWidth="1"/>
    <col min="9" max="9" width="14.3984375" style="7" customWidth="1"/>
    <col min="10" max="10" width="2.3984375" style="7" customWidth="1"/>
    <col min="11" max="11" width="14.69921875" style="7" hidden="1" customWidth="1"/>
    <col min="12" max="12" width="14.59765625" style="7" customWidth="1"/>
    <col min="13" max="13" width="15.5" style="7" hidden="1" customWidth="1"/>
    <col min="14" max="14" width="12.5" style="44" hidden="1" customWidth="1"/>
    <col min="15" max="15" width="2.3984375" style="44" hidden="1" customWidth="1"/>
    <col min="16" max="16" width="15.09765625" style="44" hidden="1" customWidth="1"/>
    <col min="17" max="17" width="2.3984375" style="44" hidden="1" customWidth="1"/>
    <col min="18" max="18" width="13.69921875" style="44" hidden="1" customWidth="1"/>
    <col min="19" max="16384" width="9" style="44" customWidth="1"/>
  </cols>
  <sheetData>
    <row r="1" spans="1:13" s="5" customFormat="1" ht="15.75" customHeight="1">
      <c r="A1" s="2" t="s">
        <v>164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8" customFormat="1" ht="13.5" customHeight="1">
      <c r="A2" s="6" t="s">
        <v>8</v>
      </c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7"/>
    </row>
    <row r="3" spans="1:13" s="8" customFormat="1" ht="13.5" customHeight="1">
      <c r="A3" s="6" t="s">
        <v>9</v>
      </c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7"/>
    </row>
    <row r="4" spans="1:13" s="8" customFormat="1" ht="13.5" customHeight="1" thickBot="1">
      <c r="A4" s="9" t="s">
        <v>165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7"/>
    </row>
    <row r="5" spans="1:13" s="8" customFormat="1" ht="13.5" customHeight="1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"/>
    </row>
    <row r="6" spans="1:13" s="16" customFormat="1" ht="19.5" customHeight="1">
      <c r="A6" s="13" t="s">
        <v>144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s="20" customFormat="1" ht="15">
      <c r="A7" s="17" t="s">
        <v>143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s="8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/>
    </row>
    <row r="9" spans="1:13" s="8" customFormat="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1" t="s">
        <v>19</v>
      </c>
      <c r="M9" s="7"/>
    </row>
    <row r="10" s="8" customFormat="1" ht="13.5" customHeight="1">
      <c r="M10" s="7"/>
    </row>
    <row r="11" spans="1:18" s="8" customFormat="1" ht="29.25" customHeight="1">
      <c r="A11" s="22" t="s">
        <v>10</v>
      </c>
      <c r="B11" s="22"/>
      <c r="C11" s="22"/>
      <c r="D11" s="22"/>
      <c r="E11" s="23" t="s">
        <v>11</v>
      </c>
      <c r="F11" s="23" t="s">
        <v>12</v>
      </c>
      <c r="G11" s="24" t="s">
        <v>166</v>
      </c>
      <c r="H11" s="24" t="s">
        <v>167</v>
      </c>
      <c r="I11" s="25" t="s">
        <v>128</v>
      </c>
      <c r="J11" s="26"/>
      <c r="K11" s="26" t="s">
        <v>168</v>
      </c>
      <c r="L11" s="25" t="s">
        <v>169</v>
      </c>
      <c r="M11" s="27" t="s">
        <v>170</v>
      </c>
      <c r="N11" s="28" t="s">
        <v>171</v>
      </c>
      <c r="P11" s="29" t="s">
        <v>172</v>
      </c>
      <c r="Q11" s="30"/>
      <c r="R11" s="29" t="s">
        <v>173</v>
      </c>
    </row>
    <row r="12" spans="1:13" s="8" customFormat="1" ht="13.5" customHeight="1">
      <c r="A12" s="31"/>
      <c r="B12" s="31"/>
      <c r="C12" s="31"/>
      <c r="D12" s="31"/>
      <c r="E12" s="32"/>
      <c r="F12" s="32"/>
      <c r="G12" s="32"/>
      <c r="H12" s="32"/>
      <c r="I12" s="31"/>
      <c r="J12" s="31"/>
      <c r="K12" s="31"/>
      <c r="L12" s="31"/>
      <c r="M12" s="7"/>
    </row>
    <row r="13" spans="1:18" s="40" customFormat="1" ht="13.5" customHeight="1">
      <c r="A13" s="33" t="s">
        <v>1</v>
      </c>
      <c r="B13" s="34" t="s">
        <v>130</v>
      </c>
      <c r="C13" s="34"/>
      <c r="D13" s="34" t="s">
        <v>174</v>
      </c>
      <c r="E13" s="35" t="s">
        <v>13</v>
      </c>
      <c r="F13" s="36" t="s">
        <v>145</v>
      </c>
      <c r="G13" s="37">
        <v>197011822938</v>
      </c>
      <c r="H13" s="37">
        <f>-'[1]adjusted errors'!H49</f>
        <v>-1132790</v>
      </c>
      <c r="I13" s="37">
        <f>G13+H13</f>
        <v>197010690148</v>
      </c>
      <c r="J13" s="37"/>
      <c r="K13" s="37">
        <v>181214766776</v>
      </c>
      <c r="L13" s="37">
        <v>157447131174</v>
      </c>
      <c r="M13" s="38">
        <f>I13-L13</f>
        <v>39563558974</v>
      </c>
      <c r="N13" s="39">
        <f>IF(L13=0,0,M13/L13*100)</f>
        <v>25.128154879034923</v>
      </c>
      <c r="P13" s="37">
        <v>169025627930</v>
      </c>
      <c r="R13" s="37">
        <v>0</v>
      </c>
    </row>
    <row r="14" spans="1:18" s="40" customFormat="1" ht="7.5" customHeight="1">
      <c r="A14" s="33"/>
      <c r="B14" s="34"/>
      <c r="C14" s="34"/>
      <c r="D14" s="34"/>
      <c r="E14" s="35"/>
      <c r="F14" s="36"/>
      <c r="G14" s="37"/>
      <c r="H14" s="37"/>
      <c r="I14" s="37"/>
      <c r="J14" s="37"/>
      <c r="K14" s="37"/>
      <c r="L14" s="37"/>
      <c r="M14" s="38">
        <f>I14-L14</f>
        <v>0</v>
      </c>
      <c r="N14" s="39"/>
      <c r="P14" s="37"/>
      <c r="R14" s="37"/>
    </row>
    <row r="15" spans="1:18" s="40" customFormat="1" ht="13.5" customHeight="1">
      <c r="A15" s="33" t="s">
        <v>2</v>
      </c>
      <c r="B15" s="34" t="s">
        <v>131</v>
      </c>
      <c r="C15" s="34"/>
      <c r="D15" s="34" t="s">
        <v>175</v>
      </c>
      <c r="E15" s="35" t="s">
        <v>14</v>
      </c>
      <c r="F15" s="36"/>
      <c r="G15" s="37">
        <v>1132790</v>
      </c>
      <c r="H15" s="37">
        <f>-'[1]adjusted errors'!I50</f>
        <v>-1132790</v>
      </c>
      <c r="I15" s="37">
        <f>G15+H15</f>
        <v>0</v>
      </c>
      <c r="J15" s="37"/>
      <c r="K15" s="37">
        <f>G15+H15</f>
        <v>0</v>
      </c>
      <c r="L15" s="37">
        <v>0</v>
      </c>
      <c r="M15" s="38">
        <f>I15-L15</f>
        <v>0</v>
      </c>
      <c r="N15" s="39">
        <f aca="true" t="shared" si="0" ref="N15:N46">IF(L15=0,0,M15/L15*100)</f>
        <v>0</v>
      </c>
      <c r="P15" s="37">
        <v>1226199</v>
      </c>
      <c r="R15" s="37">
        <v>0</v>
      </c>
    </row>
    <row r="16" spans="1:18" s="40" customFormat="1" ht="7.5" customHeight="1">
      <c r="A16" s="33"/>
      <c r="B16" s="34"/>
      <c r="C16" s="34"/>
      <c r="D16" s="34"/>
      <c r="E16" s="35"/>
      <c r="F16" s="36"/>
      <c r="G16" s="37"/>
      <c r="H16" s="37"/>
      <c r="I16" s="37"/>
      <c r="J16" s="37"/>
      <c r="K16" s="37"/>
      <c r="L16" s="37"/>
      <c r="M16" s="38">
        <f aca="true" t="shared" si="1" ref="M16:M48">I16-L16</f>
        <v>0</v>
      </c>
      <c r="N16" s="39"/>
      <c r="P16" s="37"/>
      <c r="R16" s="37"/>
    </row>
    <row r="17" spans="1:18" s="40" customFormat="1" ht="13.5" customHeight="1">
      <c r="A17" s="33" t="s">
        <v>3</v>
      </c>
      <c r="B17" s="34" t="s">
        <v>132</v>
      </c>
      <c r="C17" s="34"/>
      <c r="D17" s="34" t="s">
        <v>176</v>
      </c>
      <c r="E17" s="36">
        <v>10</v>
      </c>
      <c r="F17" s="36" t="s">
        <v>145</v>
      </c>
      <c r="G17" s="37">
        <f>G13-G15</f>
        <v>197010690148</v>
      </c>
      <c r="H17" s="37">
        <f>H13-H15</f>
        <v>0</v>
      </c>
      <c r="I17" s="37">
        <f>I13-I15</f>
        <v>197010690148</v>
      </c>
      <c r="J17" s="37"/>
      <c r="K17" s="37">
        <f>K13-K15</f>
        <v>181214766776</v>
      </c>
      <c r="L17" s="37">
        <f>L13-L15</f>
        <v>157447131174</v>
      </c>
      <c r="M17" s="38">
        <f t="shared" si="1"/>
        <v>39563558974</v>
      </c>
      <c r="N17" s="39">
        <f t="shared" si="0"/>
        <v>25.128154879034923</v>
      </c>
      <c r="P17" s="37">
        <f>P13-P15</f>
        <v>169024401731</v>
      </c>
      <c r="R17" s="37">
        <f>R13-R15</f>
        <v>0</v>
      </c>
    </row>
    <row r="18" spans="1:18" s="40" customFormat="1" ht="7.5" customHeight="1">
      <c r="A18" s="33"/>
      <c r="B18" s="34"/>
      <c r="C18" s="34"/>
      <c r="D18" s="34"/>
      <c r="E18" s="36"/>
      <c r="F18" s="36"/>
      <c r="G18" s="37"/>
      <c r="H18" s="37"/>
      <c r="I18" s="37"/>
      <c r="J18" s="37"/>
      <c r="K18" s="37"/>
      <c r="L18" s="37"/>
      <c r="M18" s="38">
        <f t="shared" si="1"/>
        <v>0</v>
      </c>
      <c r="N18" s="39"/>
      <c r="P18" s="37"/>
      <c r="R18" s="37"/>
    </row>
    <row r="19" spans="1:18" s="40" customFormat="1" ht="13.5" customHeight="1">
      <c r="A19" s="33" t="s">
        <v>4</v>
      </c>
      <c r="B19" s="34" t="s">
        <v>146</v>
      </c>
      <c r="C19" s="34"/>
      <c r="D19" s="34" t="s">
        <v>177</v>
      </c>
      <c r="E19" s="36">
        <v>11</v>
      </c>
      <c r="F19" s="36" t="s">
        <v>147</v>
      </c>
      <c r="G19" s="37">
        <v>143918688822</v>
      </c>
      <c r="H19" s="37">
        <f>'[1]adjusted errors'!F68</f>
        <v>152208000</v>
      </c>
      <c r="I19" s="37">
        <f>G19+H19</f>
        <v>144070896822</v>
      </c>
      <c r="J19" s="37"/>
      <c r="K19" s="37">
        <v>131438315488</v>
      </c>
      <c r="L19" s="37">
        <v>108538541258</v>
      </c>
      <c r="M19" s="38">
        <f t="shared" si="1"/>
        <v>35532355564</v>
      </c>
      <c r="N19" s="39">
        <f t="shared" si="0"/>
        <v>32.73708597164423</v>
      </c>
      <c r="P19" s="37">
        <v>132267195218</v>
      </c>
      <c r="R19" s="37">
        <v>0</v>
      </c>
    </row>
    <row r="20" spans="1:18" s="40" customFormat="1" ht="7.5" customHeight="1">
      <c r="A20" s="33"/>
      <c r="B20" s="34"/>
      <c r="C20" s="34"/>
      <c r="D20" s="34"/>
      <c r="E20" s="36"/>
      <c r="F20" s="36"/>
      <c r="G20" s="37"/>
      <c r="H20" s="37"/>
      <c r="I20" s="37"/>
      <c r="J20" s="37"/>
      <c r="K20" s="37"/>
      <c r="L20" s="37"/>
      <c r="M20" s="38">
        <f t="shared" si="1"/>
        <v>0</v>
      </c>
      <c r="N20" s="39"/>
      <c r="P20" s="37"/>
      <c r="R20" s="37"/>
    </row>
    <row r="21" spans="1:18" s="40" customFormat="1" ht="13.5" customHeight="1">
      <c r="A21" s="33" t="s">
        <v>5</v>
      </c>
      <c r="B21" s="34" t="s">
        <v>178</v>
      </c>
      <c r="C21" s="34"/>
      <c r="D21" s="34" t="s">
        <v>179</v>
      </c>
      <c r="E21" s="36">
        <v>20</v>
      </c>
      <c r="F21" s="36"/>
      <c r="G21" s="37">
        <f>G17-G19</f>
        <v>53092001326</v>
      </c>
      <c r="H21" s="37">
        <f>H17-H19</f>
        <v>-152208000</v>
      </c>
      <c r="I21" s="37">
        <f>I17-I19</f>
        <v>52939793326</v>
      </c>
      <c r="J21" s="37"/>
      <c r="K21" s="37">
        <f>K17-K19</f>
        <v>49776451288</v>
      </c>
      <c r="L21" s="37">
        <f>L17-L19</f>
        <v>48908589916</v>
      </c>
      <c r="M21" s="38">
        <f t="shared" si="1"/>
        <v>4031203410</v>
      </c>
      <c r="N21" s="39">
        <f t="shared" si="0"/>
        <v>8.242321884404253</v>
      </c>
      <c r="P21" s="37">
        <f>P17-P19</f>
        <v>36757206513</v>
      </c>
      <c r="R21" s="37">
        <f>R17-R19</f>
        <v>0</v>
      </c>
    </row>
    <row r="22" spans="1:18" s="40" customFormat="1" ht="7.5" customHeight="1">
      <c r="A22" s="33"/>
      <c r="B22" s="34"/>
      <c r="C22" s="34"/>
      <c r="D22" s="34"/>
      <c r="E22" s="36"/>
      <c r="F22" s="36"/>
      <c r="G22" s="37"/>
      <c r="H22" s="37"/>
      <c r="I22" s="37"/>
      <c r="J22" s="37"/>
      <c r="K22" s="37"/>
      <c r="L22" s="37"/>
      <c r="M22" s="38">
        <f t="shared" si="1"/>
        <v>0</v>
      </c>
      <c r="N22" s="39"/>
      <c r="P22" s="37"/>
      <c r="R22" s="37"/>
    </row>
    <row r="23" spans="1:18" s="40" customFormat="1" ht="13.5" customHeight="1">
      <c r="A23" s="33" t="s">
        <v>7</v>
      </c>
      <c r="B23" s="34" t="s">
        <v>148</v>
      </c>
      <c r="C23" s="34"/>
      <c r="D23" s="34" t="s">
        <v>180</v>
      </c>
      <c r="E23" s="36">
        <v>21</v>
      </c>
      <c r="F23" s="36" t="s">
        <v>149</v>
      </c>
      <c r="G23" s="37">
        <v>2112462498</v>
      </c>
      <c r="H23" s="37">
        <f>'[1]adjusted errors'!G42</f>
        <v>4963335693</v>
      </c>
      <c r="I23" s="37">
        <f>G23+H23</f>
        <v>7075798191</v>
      </c>
      <c r="J23" s="37"/>
      <c r="K23" s="37">
        <v>2491796236</v>
      </c>
      <c r="L23" s="37">
        <v>2350358141</v>
      </c>
      <c r="M23" s="38">
        <f t="shared" si="1"/>
        <v>4725440050</v>
      </c>
      <c r="N23" s="39">
        <f t="shared" si="0"/>
        <v>201.05191492176084</v>
      </c>
      <c r="P23" s="37">
        <v>14488626728</v>
      </c>
      <c r="R23" s="37">
        <v>0</v>
      </c>
    </row>
    <row r="24" spans="1:18" s="40" customFormat="1" ht="7.5" customHeight="1">
      <c r="A24" s="33"/>
      <c r="B24" s="34"/>
      <c r="C24" s="34"/>
      <c r="D24" s="34"/>
      <c r="E24" s="36"/>
      <c r="F24" s="36"/>
      <c r="G24" s="37"/>
      <c r="H24" s="37"/>
      <c r="I24" s="37"/>
      <c r="J24" s="37"/>
      <c r="K24" s="37"/>
      <c r="L24" s="37"/>
      <c r="M24" s="38">
        <f t="shared" si="1"/>
        <v>0</v>
      </c>
      <c r="N24" s="39"/>
      <c r="P24" s="37"/>
      <c r="R24" s="37"/>
    </row>
    <row r="25" spans="1:18" s="40" customFormat="1" ht="13.5" customHeight="1">
      <c r="A25" s="33" t="s">
        <v>122</v>
      </c>
      <c r="B25" s="34" t="s">
        <v>150</v>
      </c>
      <c r="C25" s="34"/>
      <c r="D25" s="34" t="s">
        <v>181</v>
      </c>
      <c r="E25" s="36">
        <v>22</v>
      </c>
      <c r="F25" s="36" t="s">
        <v>151</v>
      </c>
      <c r="G25" s="37">
        <v>2002650336</v>
      </c>
      <c r="H25" s="37">
        <f>-'[1]adjusted errors'!G18</f>
        <v>-160460683</v>
      </c>
      <c r="I25" s="37">
        <f>G25+H25</f>
        <v>1842189653</v>
      </c>
      <c r="J25" s="37"/>
      <c r="K25" s="37">
        <v>875797992</v>
      </c>
      <c r="L25" s="37">
        <v>1107902124.8999996</v>
      </c>
      <c r="M25" s="38">
        <f t="shared" si="1"/>
        <v>734287528.1000004</v>
      </c>
      <c r="N25" s="39">
        <f t="shared" si="0"/>
        <v>66.27729215396873</v>
      </c>
      <c r="P25" s="37">
        <v>2340876074</v>
      </c>
      <c r="R25" s="37">
        <v>0</v>
      </c>
    </row>
    <row r="26" spans="1:18" ht="13.5" customHeight="1">
      <c r="A26" s="41"/>
      <c r="B26" s="41" t="s">
        <v>152</v>
      </c>
      <c r="C26" s="41"/>
      <c r="D26" s="41" t="s">
        <v>182</v>
      </c>
      <c r="E26" s="42">
        <v>23</v>
      </c>
      <c r="F26" s="42"/>
      <c r="G26" s="43">
        <v>1328159302</v>
      </c>
      <c r="H26" s="43">
        <f>H25</f>
        <v>-160460683</v>
      </c>
      <c r="I26" s="43">
        <f>G26+H26</f>
        <v>1167698619</v>
      </c>
      <c r="J26" s="43"/>
      <c r="K26" s="37">
        <v>617626621.3333334</v>
      </c>
      <c r="L26" s="43">
        <v>718576316</v>
      </c>
      <c r="M26" s="38">
        <f t="shared" si="1"/>
        <v>449122303</v>
      </c>
      <c r="N26" s="39">
        <f t="shared" si="0"/>
        <v>62.50168465056953</v>
      </c>
      <c r="P26" s="43">
        <v>382920001</v>
      </c>
      <c r="R26" s="43">
        <v>0</v>
      </c>
    </row>
    <row r="27" spans="1:18" ht="7.5" customHeight="1">
      <c r="A27" s="41"/>
      <c r="B27" s="41"/>
      <c r="C27" s="41"/>
      <c r="D27" s="41"/>
      <c r="E27" s="42"/>
      <c r="F27" s="42"/>
      <c r="G27" s="43"/>
      <c r="H27" s="43"/>
      <c r="I27" s="43"/>
      <c r="J27" s="43"/>
      <c r="K27" s="43"/>
      <c r="L27" s="43"/>
      <c r="M27" s="38">
        <f t="shared" si="1"/>
        <v>0</v>
      </c>
      <c r="N27" s="39"/>
      <c r="P27" s="43"/>
      <c r="R27" s="43"/>
    </row>
    <row r="28" spans="1:18" s="40" customFormat="1" ht="13.5" customHeight="1">
      <c r="A28" s="33" t="s">
        <v>123</v>
      </c>
      <c r="B28" s="34" t="s">
        <v>153</v>
      </c>
      <c r="C28" s="34"/>
      <c r="D28" s="34" t="s">
        <v>183</v>
      </c>
      <c r="E28" s="36">
        <v>24</v>
      </c>
      <c r="F28" s="36" t="s">
        <v>154</v>
      </c>
      <c r="G28" s="37">
        <v>2430440815</v>
      </c>
      <c r="H28" s="37">
        <v>0</v>
      </c>
      <c r="I28" s="37">
        <f>G28+H28</f>
        <v>2430440815</v>
      </c>
      <c r="J28" s="37"/>
      <c r="K28" s="37">
        <v>2142107038.6666667</v>
      </c>
      <c r="L28" s="37">
        <v>2246232693</v>
      </c>
      <c r="M28" s="38">
        <f t="shared" si="1"/>
        <v>184208122</v>
      </c>
      <c r="N28" s="39">
        <f t="shared" si="0"/>
        <v>8.20075865577298</v>
      </c>
      <c r="P28" s="37">
        <v>2435255256</v>
      </c>
      <c r="R28" s="37">
        <v>0</v>
      </c>
    </row>
    <row r="29" spans="1:18" s="40" customFormat="1" ht="7.5" customHeight="1">
      <c r="A29" s="33"/>
      <c r="B29" s="34"/>
      <c r="C29" s="34"/>
      <c r="D29" s="34"/>
      <c r="E29" s="36"/>
      <c r="F29" s="36"/>
      <c r="G29" s="37"/>
      <c r="H29" s="37"/>
      <c r="I29" s="37"/>
      <c r="J29" s="37"/>
      <c r="K29" s="37"/>
      <c r="L29" s="37"/>
      <c r="M29" s="38">
        <f t="shared" si="1"/>
        <v>0</v>
      </c>
      <c r="N29" s="39"/>
      <c r="P29" s="37"/>
      <c r="R29" s="37"/>
    </row>
    <row r="30" spans="1:18" s="40" customFormat="1" ht="13.5" customHeight="1">
      <c r="A30" s="33" t="s">
        <v>124</v>
      </c>
      <c r="B30" s="34" t="s">
        <v>133</v>
      </c>
      <c r="C30" s="34"/>
      <c r="D30" s="34" t="s">
        <v>184</v>
      </c>
      <c r="E30" s="36">
        <v>25</v>
      </c>
      <c r="F30" s="36" t="s">
        <v>155</v>
      </c>
      <c r="G30" s="37">
        <v>11486384928</v>
      </c>
      <c r="H30" s="37">
        <v>0</v>
      </c>
      <c r="I30" s="37">
        <f>G30+H30</f>
        <v>11486384928</v>
      </c>
      <c r="J30" s="37"/>
      <c r="K30" s="37">
        <v>11410606849.333334</v>
      </c>
      <c r="L30" s="37">
        <v>8634854206</v>
      </c>
      <c r="M30" s="38">
        <f t="shared" si="1"/>
        <v>2851530722</v>
      </c>
      <c r="N30" s="39">
        <f t="shared" si="0"/>
        <v>33.02349586885428</v>
      </c>
      <c r="P30" s="37">
        <v>8256302336</v>
      </c>
      <c r="R30" s="37">
        <v>0</v>
      </c>
    </row>
    <row r="31" spans="1:18" s="40" customFormat="1" ht="7.5" customHeight="1">
      <c r="A31" s="33"/>
      <c r="B31" s="34"/>
      <c r="C31" s="34"/>
      <c r="D31" s="34"/>
      <c r="E31" s="36"/>
      <c r="F31" s="36"/>
      <c r="G31" s="37"/>
      <c r="H31" s="37"/>
      <c r="I31" s="37"/>
      <c r="J31" s="37"/>
      <c r="K31" s="37"/>
      <c r="L31" s="37"/>
      <c r="M31" s="38">
        <f t="shared" si="1"/>
        <v>0</v>
      </c>
      <c r="N31" s="39"/>
      <c r="P31" s="37"/>
      <c r="R31" s="37"/>
    </row>
    <row r="32" spans="1:18" s="40" customFormat="1" ht="13.5" customHeight="1">
      <c r="A32" s="33" t="s">
        <v>125</v>
      </c>
      <c r="B32" s="34" t="s">
        <v>156</v>
      </c>
      <c r="C32" s="34"/>
      <c r="D32" s="34" t="s">
        <v>185</v>
      </c>
      <c r="E32" s="36">
        <v>30</v>
      </c>
      <c r="F32" s="36"/>
      <c r="G32" s="37">
        <f>G21+G23-G25-G28-G30</f>
        <v>39284987745</v>
      </c>
      <c r="H32" s="37">
        <f>H21+H23-H25-H28-H30</f>
        <v>4971588376</v>
      </c>
      <c r="I32" s="37">
        <f>I21+I23-I25-I28-I30</f>
        <v>44256576121</v>
      </c>
      <c r="J32" s="37"/>
      <c r="K32" s="37">
        <f>K21+K23-K25-K28-K30</f>
        <v>37839735644</v>
      </c>
      <c r="L32" s="37">
        <f>L21+L23-L25-L28-L30</f>
        <v>39269959033.1</v>
      </c>
      <c r="M32" s="38">
        <f t="shared" si="1"/>
        <v>4986617087.900002</v>
      </c>
      <c r="N32" s="39">
        <f t="shared" si="0"/>
        <v>12.69829969442256</v>
      </c>
      <c r="P32" s="37">
        <f>P21+P23-P25-P28-P30</f>
        <v>38213399575</v>
      </c>
      <c r="R32" s="37">
        <f>R21+R23-R25-R28-R30</f>
        <v>0</v>
      </c>
    </row>
    <row r="33" spans="1:18" s="40" customFormat="1" ht="7.5" customHeight="1">
      <c r="A33" s="33"/>
      <c r="B33" s="34"/>
      <c r="C33" s="34"/>
      <c r="D33" s="34"/>
      <c r="E33" s="36"/>
      <c r="F33" s="36"/>
      <c r="G33" s="37"/>
      <c r="H33" s="37"/>
      <c r="I33" s="37"/>
      <c r="J33" s="37"/>
      <c r="K33" s="37"/>
      <c r="L33" s="37"/>
      <c r="M33" s="38">
        <f t="shared" si="1"/>
        <v>0</v>
      </c>
      <c r="N33" s="39"/>
      <c r="P33" s="37"/>
      <c r="R33" s="37"/>
    </row>
    <row r="34" spans="1:18" s="40" customFormat="1" ht="13.5" customHeight="1">
      <c r="A34" s="33" t="s">
        <v>126</v>
      </c>
      <c r="B34" s="34" t="s">
        <v>157</v>
      </c>
      <c r="C34" s="34"/>
      <c r="D34" s="34" t="s">
        <v>186</v>
      </c>
      <c r="E34" s="36">
        <v>31</v>
      </c>
      <c r="F34" s="36" t="s">
        <v>158</v>
      </c>
      <c r="G34" s="37">
        <v>556776723</v>
      </c>
      <c r="H34" s="37">
        <v>0</v>
      </c>
      <c r="I34" s="37">
        <f>G34+H34</f>
        <v>556776723</v>
      </c>
      <c r="J34" s="37"/>
      <c r="K34" s="37">
        <v>680924148</v>
      </c>
      <c r="L34" s="37">
        <v>348184684</v>
      </c>
      <c r="M34" s="38">
        <f t="shared" si="1"/>
        <v>208592039</v>
      </c>
      <c r="N34" s="39">
        <f t="shared" si="0"/>
        <v>59.90844760994713</v>
      </c>
      <c r="P34" s="37">
        <v>1341191074</v>
      </c>
      <c r="R34" s="37">
        <v>0</v>
      </c>
    </row>
    <row r="35" spans="1:18" s="40" customFormat="1" ht="7.5" customHeight="1">
      <c r="A35" s="33"/>
      <c r="B35" s="34"/>
      <c r="C35" s="34"/>
      <c r="D35" s="34"/>
      <c r="E35" s="36"/>
      <c r="F35" s="36"/>
      <c r="G35" s="37"/>
      <c r="H35" s="37"/>
      <c r="I35" s="37"/>
      <c r="J35" s="37"/>
      <c r="K35" s="37"/>
      <c r="L35" s="37"/>
      <c r="M35" s="38">
        <f t="shared" si="1"/>
        <v>0</v>
      </c>
      <c r="N35" s="39"/>
      <c r="P35" s="37"/>
      <c r="R35" s="37"/>
    </row>
    <row r="36" spans="1:18" s="40" customFormat="1" ht="13.5" customHeight="1">
      <c r="A36" s="33" t="s">
        <v>134</v>
      </c>
      <c r="B36" s="34" t="s">
        <v>159</v>
      </c>
      <c r="C36" s="34"/>
      <c r="D36" s="34" t="s">
        <v>187</v>
      </c>
      <c r="E36" s="36">
        <v>32</v>
      </c>
      <c r="F36" s="36" t="s">
        <v>160</v>
      </c>
      <c r="G36" s="37">
        <v>362561015</v>
      </c>
      <c r="H36" s="37">
        <v>0</v>
      </c>
      <c r="I36" s="37">
        <f>G36+H36</f>
        <v>362561015</v>
      </c>
      <c r="J36" s="37"/>
      <c r="K36" s="37">
        <v>473949930.6666666</v>
      </c>
      <c r="L36" s="37">
        <v>867470037</v>
      </c>
      <c r="M36" s="38">
        <f t="shared" si="1"/>
        <v>-504909022</v>
      </c>
      <c r="N36" s="39">
        <f t="shared" si="0"/>
        <v>-58.20477946951844</v>
      </c>
      <c r="P36" s="37">
        <v>1034502806</v>
      </c>
      <c r="R36" s="37">
        <v>0</v>
      </c>
    </row>
    <row r="37" spans="1:18" s="40" customFormat="1" ht="7.5" customHeight="1">
      <c r="A37" s="33"/>
      <c r="B37" s="34"/>
      <c r="C37" s="34"/>
      <c r="D37" s="34"/>
      <c r="E37" s="36"/>
      <c r="F37" s="36"/>
      <c r="G37" s="37"/>
      <c r="H37" s="37"/>
      <c r="I37" s="37"/>
      <c r="J37" s="37"/>
      <c r="K37" s="37"/>
      <c r="L37" s="37"/>
      <c r="M37" s="38">
        <f t="shared" si="1"/>
        <v>0</v>
      </c>
      <c r="N37" s="39"/>
      <c r="P37" s="37"/>
      <c r="R37" s="37"/>
    </row>
    <row r="38" spans="1:18" s="40" customFormat="1" ht="13.5" customHeight="1">
      <c r="A38" s="33" t="s">
        <v>135</v>
      </c>
      <c r="B38" s="34" t="s">
        <v>161</v>
      </c>
      <c r="C38" s="34"/>
      <c r="D38" s="34" t="s">
        <v>188</v>
      </c>
      <c r="E38" s="36">
        <v>40</v>
      </c>
      <c r="F38" s="36"/>
      <c r="G38" s="37">
        <f>G34-G36</f>
        <v>194215708</v>
      </c>
      <c r="H38" s="37">
        <f>H34-H36</f>
        <v>0</v>
      </c>
      <c r="I38" s="37">
        <f>I34-I36</f>
        <v>194215708</v>
      </c>
      <c r="J38" s="37"/>
      <c r="K38" s="37">
        <f>K34-K36</f>
        <v>206974217.33333337</v>
      </c>
      <c r="L38" s="37">
        <f>L34-L36</f>
        <v>-519285353</v>
      </c>
      <c r="M38" s="38">
        <f t="shared" si="1"/>
        <v>713501061</v>
      </c>
      <c r="N38" s="39">
        <f t="shared" si="0"/>
        <v>-137.4005750167962</v>
      </c>
      <c r="P38" s="37">
        <f>P34-P36</f>
        <v>306688268</v>
      </c>
      <c r="R38" s="37">
        <f>R34-R36</f>
        <v>0</v>
      </c>
    </row>
    <row r="39" spans="1:18" s="40" customFormat="1" ht="7.5" customHeight="1">
      <c r="A39" s="33"/>
      <c r="B39" s="34"/>
      <c r="C39" s="34"/>
      <c r="D39" s="34"/>
      <c r="E39" s="36"/>
      <c r="F39" s="36"/>
      <c r="G39" s="37"/>
      <c r="H39" s="37"/>
      <c r="I39" s="37"/>
      <c r="J39" s="37"/>
      <c r="K39" s="37"/>
      <c r="L39" s="37"/>
      <c r="M39" s="38">
        <f t="shared" si="1"/>
        <v>0</v>
      </c>
      <c r="N39" s="39"/>
      <c r="P39" s="37"/>
      <c r="R39" s="37"/>
    </row>
    <row r="40" spans="1:18" s="40" customFormat="1" ht="13.5" customHeight="1">
      <c r="A40" s="33" t="s">
        <v>136</v>
      </c>
      <c r="B40" s="34" t="s">
        <v>162</v>
      </c>
      <c r="C40" s="34"/>
      <c r="D40" s="34" t="s">
        <v>189</v>
      </c>
      <c r="E40" s="36">
        <v>50</v>
      </c>
      <c r="F40" s="36"/>
      <c r="G40" s="37">
        <f>G32+G38</f>
        <v>39479203453</v>
      </c>
      <c r="H40" s="37">
        <f>H32+H38</f>
        <v>4971588376</v>
      </c>
      <c r="I40" s="37">
        <f>I32+I38</f>
        <v>44450791829</v>
      </c>
      <c r="J40" s="37"/>
      <c r="K40" s="37">
        <f>K32+K38</f>
        <v>38046709861.333336</v>
      </c>
      <c r="L40" s="37">
        <f>L32+L38</f>
        <v>38750673680.1</v>
      </c>
      <c r="M40" s="38">
        <f t="shared" si="1"/>
        <v>5700118148.900002</v>
      </c>
      <c r="N40" s="39">
        <f t="shared" si="0"/>
        <v>14.709726586836702</v>
      </c>
      <c r="P40" s="37">
        <f>P32+P38</f>
        <v>38520087843</v>
      </c>
      <c r="R40" s="37">
        <f>R32+R38</f>
        <v>0</v>
      </c>
    </row>
    <row r="41" spans="1:18" s="40" customFormat="1" ht="7.5" customHeight="1">
      <c r="A41" s="33"/>
      <c r="B41" s="34"/>
      <c r="C41" s="34"/>
      <c r="D41" s="34"/>
      <c r="E41" s="36"/>
      <c r="F41" s="36"/>
      <c r="G41" s="37"/>
      <c r="H41" s="37"/>
      <c r="I41" s="37"/>
      <c r="J41" s="37"/>
      <c r="K41" s="37"/>
      <c r="L41" s="37"/>
      <c r="M41" s="38">
        <f t="shared" si="1"/>
        <v>0</v>
      </c>
      <c r="N41" s="39"/>
      <c r="P41" s="37"/>
      <c r="R41" s="37"/>
    </row>
    <row r="42" spans="1:18" s="40" customFormat="1" ht="13.5" customHeight="1">
      <c r="A42" s="33" t="s">
        <v>137</v>
      </c>
      <c r="B42" s="34" t="s">
        <v>190</v>
      </c>
      <c r="C42" s="34"/>
      <c r="D42" s="34" t="s">
        <v>191</v>
      </c>
      <c r="E42" s="36">
        <v>51</v>
      </c>
      <c r="F42" s="36" t="s">
        <v>16</v>
      </c>
      <c r="G42" s="37">
        <v>5538858114</v>
      </c>
      <c r="H42" s="37">
        <f>'[1]adjusted errors'!F52</f>
        <v>102025376</v>
      </c>
      <c r="I42" s="37">
        <f>G42+H42</f>
        <v>5640883490</v>
      </c>
      <c r="J42" s="37"/>
      <c r="K42" s="37">
        <v>3997992195</v>
      </c>
      <c r="L42" s="37">
        <v>5538280808</v>
      </c>
      <c r="M42" s="38">
        <f t="shared" si="1"/>
        <v>102602682</v>
      </c>
      <c r="N42" s="39">
        <f t="shared" si="0"/>
        <v>1.8526088791270983</v>
      </c>
      <c r="P42" s="37">
        <v>6707384218</v>
      </c>
      <c r="R42" s="37">
        <v>0</v>
      </c>
    </row>
    <row r="43" spans="1:18" s="40" customFormat="1" ht="7.5" customHeight="1">
      <c r="A43" s="33"/>
      <c r="B43" s="34"/>
      <c r="C43" s="34"/>
      <c r="D43" s="34"/>
      <c r="E43" s="36"/>
      <c r="F43" s="36"/>
      <c r="G43" s="37"/>
      <c r="H43" s="37"/>
      <c r="I43" s="37"/>
      <c r="J43" s="37"/>
      <c r="K43" s="37"/>
      <c r="L43" s="37"/>
      <c r="M43" s="38">
        <f t="shared" si="1"/>
        <v>0</v>
      </c>
      <c r="N43" s="39"/>
      <c r="P43" s="37"/>
      <c r="R43" s="37"/>
    </row>
    <row r="44" spans="1:18" s="40" customFormat="1" ht="13.5" customHeight="1">
      <c r="A44" s="33" t="s">
        <v>138</v>
      </c>
      <c r="B44" s="34" t="s">
        <v>192</v>
      </c>
      <c r="C44" s="34"/>
      <c r="D44" s="34" t="s">
        <v>193</v>
      </c>
      <c r="E44" s="36">
        <v>52</v>
      </c>
      <c r="F44" s="36" t="s">
        <v>163</v>
      </c>
      <c r="G44" s="37">
        <v>0</v>
      </c>
      <c r="H44" s="37">
        <f>'[1]adjusted errors'!F58-'[1]adjusted errors'!G56</f>
        <v>1116533923.25</v>
      </c>
      <c r="I44" s="37">
        <f>G44+H44</f>
        <v>1116533923.25</v>
      </c>
      <c r="J44" s="37"/>
      <c r="K44" s="37">
        <v>0</v>
      </c>
      <c r="L44" s="37">
        <v>0</v>
      </c>
      <c r="M44" s="38">
        <f t="shared" si="1"/>
        <v>1116533923.25</v>
      </c>
      <c r="N44" s="39">
        <f t="shared" si="0"/>
        <v>0</v>
      </c>
      <c r="P44" s="37">
        <v>0</v>
      </c>
      <c r="R44" s="37">
        <v>0</v>
      </c>
    </row>
    <row r="45" spans="1:18" s="40" customFormat="1" ht="7.5" customHeight="1">
      <c r="A45" s="33"/>
      <c r="B45" s="34"/>
      <c r="C45" s="34"/>
      <c r="D45" s="34"/>
      <c r="E45" s="36"/>
      <c r="F45" s="36"/>
      <c r="G45" s="45"/>
      <c r="H45" s="45"/>
      <c r="I45" s="45"/>
      <c r="J45" s="37"/>
      <c r="K45" s="45"/>
      <c r="L45" s="45"/>
      <c r="M45" s="38">
        <f t="shared" si="1"/>
        <v>0</v>
      </c>
      <c r="N45" s="39"/>
      <c r="P45" s="45"/>
      <c r="R45" s="45"/>
    </row>
    <row r="46" spans="1:18" s="40" customFormat="1" ht="13.5" customHeight="1" thickBot="1">
      <c r="A46" s="33" t="s">
        <v>140</v>
      </c>
      <c r="B46" s="34" t="s">
        <v>139</v>
      </c>
      <c r="C46" s="34"/>
      <c r="D46" s="34" t="s">
        <v>194</v>
      </c>
      <c r="E46" s="36">
        <v>60</v>
      </c>
      <c r="F46" s="36"/>
      <c r="G46" s="46">
        <f>G40-G42-G44</f>
        <v>33940345339</v>
      </c>
      <c r="H46" s="46">
        <f>H40-H42-H44</f>
        <v>3753029076.75</v>
      </c>
      <c r="I46" s="46">
        <f>I40-I42-I44</f>
        <v>37693374415.75</v>
      </c>
      <c r="J46" s="37"/>
      <c r="K46" s="46">
        <f>K40-K42-K44</f>
        <v>34048717666.333336</v>
      </c>
      <c r="L46" s="46">
        <f>L40-L42-L44</f>
        <v>33212392872.1</v>
      </c>
      <c r="M46" s="38">
        <f t="shared" si="1"/>
        <v>4480981543.650002</v>
      </c>
      <c r="N46" s="39">
        <f t="shared" si="0"/>
        <v>13.491896115122259</v>
      </c>
      <c r="P46" s="46">
        <f>P40-P42-P44</f>
        <v>31812703625</v>
      </c>
      <c r="R46" s="46">
        <f>R40-R42-R44</f>
        <v>0</v>
      </c>
    </row>
    <row r="47" spans="1:18" s="40" customFormat="1" ht="7.5" customHeight="1" thickTop="1">
      <c r="A47" s="34"/>
      <c r="B47" s="34"/>
      <c r="C47" s="34"/>
      <c r="D47" s="34"/>
      <c r="E47" s="34"/>
      <c r="F47" s="34"/>
      <c r="G47" s="37"/>
      <c r="H47" s="37"/>
      <c r="I47" s="37"/>
      <c r="J47" s="37"/>
      <c r="K47" s="37"/>
      <c r="L47" s="37"/>
      <c r="M47" s="38">
        <f t="shared" si="1"/>
        <v>0</v>
      </c>
      <c r="P47" s="37"/>
      <c r="R47" s="37"/>
    </row>
    <row r="48" spans="1:18" s="40" customFormat="1" ht="13.5" customHeight="1" thickBot="1">
      <c r="A48" s="33" t="s">
        <v>142</v>
      </c>
      <c r="B48" s="40" t="s">
        <v>141</v>
      </c>
      <c r="D48" s="40" t="s">
        <v>195</v>
      </c>
      <c r="E48" s="36">
        <v>70</v>
      </c>
      <c r="F48" s="47" t="s">
        <v>196</v>
      </c>
      <c r="G48" s="48">
        <v>2953</v>
      </c>
      <c r="H48" s="48">
        <v>0</v>
      </c>
      <c r="I48" s="48">
        <v>2077</v>
      </c>
      <c r="J48" s="49"/>
      <c r="K48" s="46">
        <v>0</v>
      </c>
      <c r="L48" s="46">
        <v>2653</v>
      </c>
      <c r="M48" s="38">
        <f t="shared" si="1"/>
        <v>-576</v>
      </c>
      <c r="P48" s="46">
        <v>0</v>
      </c>
      <c r="R48" s="46">
        <v>0</v>
      </c>
    </row>
    <row r="49" spans="1:9" ht="13.5" customHeight="1" thickTop="1">
      <c r="A49" s="33"/>
      <c r="B49" s="40"/>
      <c r="C49" s="40"/>
      <c r="D49" s="40"/>
      <c r="E49" s="36"/>
      <c r="F49" s="50"/>
      <c r="G49" s="50"/>
      <c r="H49" s="50"/>
      <c r="I49" s="51"/>
    </row>
    <row r="50" spans="1:5" ht="13.5" customHeight="1" hidden="1">
      <c r="A50" s="33"/>
      <c r="B50" s="40" t="s">
        <v>197</v>
      </c>
      <c r="C50" s="40"/>
      <c r="D50" s="40"/>
      <c r="E50" s="36"/>
    </row>
    <row r="51" spans="1:13" s="8" customFormat="1" ht="13.5" customHeight="1">
      <c r="A51" s="52"/>
      <c r="B51" s="52"/>
      <c r="C51" s="52"/>
      <c r="D51" s="52"/>
      <c r="E51" s="52"/>
      <c r="F51" s="52"/>
      <c r="G51" s="53"/>
      <c r="H51" s="52"/>
      <c r="I51" s="54" t="s">
        <v>198</v>
      </c>
      <c r="J51" s="6"/>
      <c r="K51" s="6"/>
      <c r="L51" s="55"/>
      <c r="M51" s="7"/>
    </row>
    <row r="52" spans="1:13" s="8" customFormat="1" ht="13.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7"/>
    </row>
    <row r="53" spans="1:13" s="8" customFormat="1" ht="13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7"/>
    </row>
    <row r="54" spans="1:13" s="8" customFormat="1" ht="13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7"/>
    </row>
    <row r="55" spans="1:13" s="8" customFormat="1" ht="13.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7"/>
    </row>
    <row r="56" spans="1:13" s="8" customFormat="1" ht="13.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7"/>
    </row>
    <row r="57" spans="1:13" s="8" customFormat="1" ht="13.5" customHeight="1">
      <c r="A57" s="52" t="s">
        <v>199</v>
      </c>
      <c r="C57" s="52" t="s">
        <v>199</v>
      </c>
      <c r="D57" s="52"/>
      <c r="E57" s="52"/>
      <c r="F57" s="52"/>
      <c r="G57" s="52"/>
      <c r="H57" s="52"/>
      <c r="I57" s="52" t="s">
        <v>200</v>
      </c>
      <c r="J57" s="52"/>
      <c r="K57" s="52"/>
      <c r="L57" s="52"/>
      <c r="M57" s="7"/>
    </row>
    <row r="58" spans="1:13" s="57" customFormat="1" ht="13.5" customHeight="1">
      <c r="A58" s="56" t="s">
        <v>201</v>
      </c>
      <c r="C58" s="56" t="s">
        <v>202</v>
      </c>
      <c r="D58" s="56"/>
      <c r="E58" s="52"/>
      <c r="F58" s="56"/>
      <c r="G58" s="56"/>
      <c r="H58" s="56"/>
      <c r="I58" s="56" t="s">
        <v>203</v>
      </c>
      <c r="J58" s="52"/>
      <c r="K58" s="52"/>
      <c r="L58" s="56"/>
      <c r="M58" s="38"/>
    </row>
    <row r="59" spans="1:13" s="57" customFormat="1" ht="13.5" customHeight="1">
      <c r="A59" s="56" t="s">
        <v>204</v>
      </c>
      <c r="C59" s="56" t="s">
        <v>205</v>
      </c>
      <c r="D59" s="56"/>
      <c r="E59" s="52"/>
      <c r="F59" s="56"/>
      <c r="G59" s="56"/>
      <c r="H59" s="56"/>
      <c r="I59" s="58" t="s">
        <v>206</v>
      </c>
      <c r="J59" s="6"/>
      <c r="K59" s="6"/>
      <c r="L59" s="56"/>
      <c r="M59" s="38"/>
    </row>
    <row r="60" ht="13.5" customHeight="1">
      <c r="I60" s="38"/>
    </row>
    <row r="61" spans="2:14" ht="13.5" customHeight="1" hidden="1">
      <c r="B61" s="44" t="s">
        <v>207</v>
      </c>
      <c r="I61" s="59">
        <f>I28/I13*100</f>
        <v>1.2336593578623496</v>
      </c>
      <c r="J61" s="59"/>
      <c r="K61" s="59"/>
      <c r="L61" s="59">
        <f>L28/L13*100</f>
        <v>1.4266583812934732</v>
      </c>
      <c r="M61" s="7">
        <f>I61-L61</f>
        <v>-0.19299902343112363</v>
      </c>
      <c r="N61" s="39">
        <f>M61/L61*100</f>
        <v>-13.528047496285827</v>
      </c>
    </row>
    <row r="62" spans="2:14" ht="13.5" customHeight="1" hidden="1">
      <c r="B62" s="44" t="s">
        <v>208</v>
      </c>
      <c r="I62" s="59">
        <f>I30/I13*100</f>
        <v>5.830335866226905</v>
      </c>
      <c r="J62" s="59"/>
      <c r="K62" s="59"/>
      <c r="L62" s="59">
        <f>L30/L13*100</f>
        <v>5.484288053783171</v>
      </c>
      <c r="M62" s="7">
        <f>I62-L62</f>
        <v>0.34604781244373406</v>
      </c>
      <c r="N62" s="39">
        <f>M62/L62*100</f>
        <v>6.30980373478055</v>
      </c>
    </row>
    <row r="63" ht="13.5" customHeight="1" hidden="1"/>
    <row r="64" ht="13.5" customHeight="1" hidden="1"/>
    <row r="65" spans="2:12" ht="13.5" customHeight="1" hidden="1">
      <c r="B65" s="60" t="s">
        <v>129</v>
      </c>
      <c r="C65" s="61"/>
      <c r="D65" s="62"/>
      <c r="E65" s="63" t="s">
        <v>209</v>
      </c>
      <c r="F65" s="62"/>
      <c r="G65" s="62"/>
      <c r="H65" s="62"/>
      <c r="I65" s="64" t="s">
        <v>210</v>
      </c>
      <c r="J65" s="65"/>
      <c r="K65" s="65"/>
      <c r="L65" s="64" t="s">
        <v>211</v>
      </c>
    </row>
    <row r="66" spans="2:12" ht="13.5" customHeight="1" hidden="1">
      <c r="B66" s="66"/>
      <c r="C66" s="66"/>
      <c r="D66" s="67"/>
      <c r="E66" s="67"/>
      <c r="F66" s="68"/>
      <c r="G66" s="68"/>
      <c r="H66" s="68"/>
      <c r="I66" s="65"/>
      <c r="J66" s="65"/>
      <c r="K66" s="65"/>
      <c r="L66" s="65"/>
    </row>
    <row r="67" spans="2:12" ht="13.5" customHeight="1" hidden="1">
      <c r="B67" s="69" t="s">
        <v>212</v>
      </c>
      <c r="C67" s="69"/>
      <c r="D67" s="67"/>
      <c r="E67" s="67"/>
      <c r="F67" s="68"/>
      <c r="G67" s="68"/>
      <c r="H67" s="68"/>
      <c r="I67" s="65"/>
      <c r="J67" s="65"/>
      <c r="K67" s="65"/>
      <c r="L67" s="65"/>
    </row>
    <row r="68" spans="2:12" ht="13.5" customHeight="1" hidden="1">
      <c r="B68" s="70" t="s">
        <v>213</v>
      </c>
      <c r="C68" s="70"/>
      <c r="D68" s="67"/>
      <c r="E68" s="67"/>
      <c r="F68" s="68"/>
      <c r="G68" s="68"/>
      <c r="H68" s="68"/>
      <c r="I68" s="65"/>
      <c r="J68" s="65"/>
      <c r="K68" s="65"/>
      <c r="L68" s="65"/>
    </row>
    <row r="69" spans="2:12" ht="13.5" customHeight="1" hidden="1">
      <c r="B69" s="71" t="s">
        <v>214</v>
      </c>
      <c r="C69" s="71"/>
      <c r="D69" s="67"/>
      <c r="E69" s="72" t="s">
        <v>215</v>
      </c>
      <c r="F69" s="68"/>
      <c r="G69" s="68"/>
      <c r="H69" s="68"/>
      <c r="I69" s="73">
        <f>'[1]Bang can doi ke toan'!J13/'[1]Bang can doi ke toan'!J83*100</f>
        <v>44.71082847268806</v>
      </c>
      <c r="J69" s="73"/>
      <c r="K69" s="73"/>
      <c r="L69" s="73">
        <f>'[1]Bang can doi ke toan'!L13/'[1]Bang can doi ke toan'!L83*100</f>
        <v>57.46235165367326</v>
      </c>
    </row>
    <row r="70" spans="2:12" ht="13.5" customHeight="1" hidden="1">
      <c r="B70" s="71" t="s">
        <v>216</v>
      </c>
      <c r="C70" s="71"/>
      <c r="D70" s="67"/>
      <c r="E70" s="72" t="s">
        <v>215</v>
      </c>
      <c r="F70" s="68"/>
      <c r="G70" s="68"/>
      <c r="H70" s="68"/>
      <c r="I70" s="73">
        <f>'[1]Bang can doi ke toan'!J47/'[1]Bang can doi ke toan'!J83*100</f>
        <v>55.28917152731194</v>
      </c>
      <c r="J70" s="73"/>
      <c r="K70" s="73"/>
      <c r="L70" s="73">
        <f>'[1]Bang can doi ke toan'!L47/'[1]Bang can doi ke toan'!L83*100</f>
        <v>42.53764834632675</v>
      </c>
    </row>
    <row r="71" spans="2:12" ht="13.5" customHeight="1" hidden="1">
      <c r="B71" s="66"/>
      <c r="C71" s="66"/>
      <c r="D71" s="67"/>
      <c r="E71" s="67"/>
      <c r="F71" s="68"/>
      <c r="G71" s="68"/>
      <c r="H71" s="68"/>
      <c r="I71" s="73"/>
      <c r="J71" s="73"/>
      <c r="K71" s="73"/>
      <c r="L71" s="73"/>
    </row>
    <row r="72" spans="2:12" ht="13.5" customHeight="1" hidden="1">
      <c r="B72" s="70" t="s">
        <v>217</v>
      </c>
      <c r="C72" s="70"/>
      <c r="D72" s="67"/>
      <c r="E72" s="67"/>
      <c r="F72" s="68"/>
      <c r="G72" s="68"/>
      <c r="H72" s="68"/>
      <c r="I72" s="73"/>
      <c r="J72" s="73"/>
      <c r="K72" s="73"/>
      <c r="L72" s="73"/>
    </row>
    <row r="73" spans="2:12" ht="13.5" customHeight="1" hidden="1">
      <c r="B73" s="71" t="s">
        <v>218</v>
      </c>
      <c r="C73" s="71"/>
      <c r="D73" s="67"/>
      <c r="E73" s="72" t="s">
        <v>215</v>
      </c>
      <c r="F73" s="68"/>
      <c r="G73" s="68"/>
      <c r="H73" s="68"/>
      <c r="I73" s="73">
        <f>'[1]Bang can doi ke toan'!J91/'[1]Bang can doi ke toan'!J135*100</f>
        <v>14.949572228682781</v>
      </c>
      <c r="J73" s="73"/>
      <c r="K73" s="73"/>
      <c r="L73" s="73">
        <f>'[1]Bang can doi ke toan'!L91/'[1]Bang can doi ke toan'!L135*100</f>
        <v>19.54009097590516</v>
      </c>
    </row>
    <row r="74" spans="2:12" ht="13.5" customHeight="1" hidden="1">
      <c r="B74" s="71" t="s">
        <v>219</v>
      </c>
      <c r="C74" s="71"/>
      <c r="D74" s="67"/>
      <c r="E74" s="72" t="s">
        <v>215</v>
      </c>
      <c r="F74" s="68"/>
      <c r="G74" s="68"/>
      <c r="H74" s="68"/>
      <c r="I74" s="73">
        <f>'[1]Bang can doi ke toan'!J115/'[1]Bang can doi ke toan'!J135*100</f>
        <v>85.05042777131722</v>
      </c>
      <c r="J74" s="73"/>
      <c r="K74" s="73"/>
      <c r="L74" s="73">
        <f>'[1]Bang can doi ke toan'!L115/'[1]Bang can doi ke toan'!L135*100</f>
        <v>80.45990902409483</v>
      </c>
    </row>
    <row r="75" spans="2:12" ht="13.5" customHeight="1" hidden="1">
      <c r="B75" s="66"/>
      <c r="C75" s="66"/>
      <c r="D75" s="67"/>
      <c r="E75" s="67"/>
      <c r="F75" s="68"/>
      <c r="G75" s="68"/>
      <c r="H75" s="68"/>
      <c r="I75" s="73"/>
      <c r="J75" s="73"/>
      <c r="K75" s="73"/>
      <c r="L75" s="73"/>
    </row>
    <row r="76" spans="2:12" ht="13.5" customHeight="1" hidden="1">
      <c r="B76" s="69" t="s">
        <v>220</v>
      </c>
      <c r="C76" s="69"/>
      <c r="D76" s="67"/>
      <c r="E76" s="67"/>
      <c r="F76" s="68"/>
      <c r="G76" s="68"/>
      <c r="H76" s="68"/>
      <c r="I76" s="73"/>
      <c r="J76" s="73"/>
      <c r="K76" s="73"/>
      <c r="L76" s="73"/>
    </row>
    <row r="77" spans="2:12" ht="13.5" customHeight="1" hidden="1">
      <c r="B77" s="71" t="s">
        <v>221</v>
      </c>
      <c r="C77" s="71"/>
      <c r="D77" s="67"/>
      <c r="E77" s="72" t="s">
        <v>222</v>
      </c>
      <c r="F77" s="68"/>
      <c r="G77" s="68"/>
      <c r="H77" s="68"/>
      <c r="I77" s="73">
        <f>'[1]Bang can doi ke toan'!J83/'[1]Bang can doi ke toan'!J91</f>
        <v>6.689154610600593</v>
      </c>
      <c r="J77" s="73"/>
      <c r="K77" s="73"/>
      <c r="L77" s="73">
        <f>'[1]Bang can doi ke toan'!L83/'[1]Bang can doi ke toan'!L91</f>
        <v>5.117683439821737</v>
      </c>
    </row>
    <row r="78" spans="2:12" ht="13.5" customHeight="1" hidden="1">
      <c r="B78" s="71" t="s">
        <v>223</v>
      </c>
      <c r="C78" s="71"/>
      <c r="D78" s="67"/>
      <c r="E78" s="72" t="s">
        <v>222</v>
      </c>
      <c r="F78" s="68"/>
      <c r="G78" s="68"/>
      <c r="H78" s="68"/>
      <c r="I78" s="73">
        <f>'[1]Bang can doi ke toan'!J13/'[1]Bang can doi ke toan'!J93</f>
        <v>4.138914312413267</v>
      </c>
      <c r="J78" s="73"/>
      <c r="K78" s="73"/>
      <c r="L78" s="73">
        <f>'[1]Bang can doi ke toan'!L13/'[1]Bang can doi ke toan'!L93</f>
        <v>6.740790363570473</v>
      </c>
    </row>
    <row r="79" spans="2:12" ht="13.5" customHeight="1" hidden="1">
      <c r="B79" s="71" t="s">
        <v>224</v>
      </c>
      <c r="C79" s="71"/>
      <c r="D79" s="67"/>
      <c r="E79" s="72" t="s">
        <v>222</v>
      </c>
      <c r="F79" s="68"/>
      <c r="G79" s="68"/>
      <c r="H79" s="68"/>
      <c r="I79" s="73">
        <f>('[1]Bang can doi ke toan'!J15+'[1]Bang can doi ke toan'!J19)/'[1]Bang can doi ke toan'!J93</f>
        <v>0.09403443862963985</v>
      </c>
      <c r="J79" s="73"/>
      <c r="K79" s="73"/>
      <c r="L79" s="73">
        <f>('[1]Bang can doi ke toan'!L15+'[1]Bang can doi ke toan'!L19)/'[1]Bang can doi ke toan'!L93</f>
        <v>3.6319535031418506</v>
      </c>
    </row>
    <row r="80" spans="2:12" ht="13.5" customHeight="1" hidden="1">
      <c r="B80" s="66"/>
      <c r="C80" s="66"/>
      <c r="D80" s="67"/>
      <c r="E80" s="67"/>
      <c r="F80" s="68"/>
      <c r="G80" s="68"/>
      <c r="H80" s="68"/>
      <c r="I80" s="73"/>
      <c r="J80" s="73"/>
      <c r="K80" s="73"/>
      <c r="L80" s="73"/>
    </row>
    <row r="81" spans="2:12" ht="13.5" customHeight="1" hidden="1">
      <c r="B81" s="69" t="s">
        <v>225</v>
      </c>
      <c r="C81" s="69"/>
      <c r="D81" s="66"/>
      <c r="E81" s="66"/>
      <c r="F81" s="68"/>
      <c r="G81" s="68"/>
      <c r="H81" s="68"/>
      <c r="I81" s="73"/>
      <c r="J81" s="73"/>
      <c r="K81" s="73"/>
      <c r="L81" s="73"/>
    </row>
    <row r="82" spans="2:12" ht="13.5" customHeight="1" hidden="1">
      <c r="B82" s="70" t="s">
        <v>226</v>
      </c>
      <c r="C82" s="70"/>
      <c r="D82" s="67"/>
      <c r="E82" s="67"/>
      <c r="F82" s="68"/>
      <c r="G82" s="68"/>
      <c r="H82" s="68"/>
      <c r="I82" s="73"/>
      <c r="J82" s="73"/>
      <c r="K82" s="73"/>
      <c r="L82" s="73"/>
    </row>
    <row r="83" spans="2:12" ht="13.5" customHeight="1" hidden="1">
      <c r="B83" s="71" t="s">
        <v>227</v>
      </c>
      <c r="C83" s="71"/>
      <c r="D83" s="67"/>
      <c r="E83" s="72" t="s">
        <v>215</v>
      </c>
      <c r="F83" s="68"/>
      <c r="G83" s="68"/>
      <c r="H83" s="68"/>
      <c r="I83" s="74">
        <f>I40/I17*100</f>
        <v>22.562629365750308</v>
      </c>
      <c r="J83" s="74"/>
      <c r="K83" s="74"/>
      <c r="L83" s="74">
        <f>L40/L17*100</f>
        <v>24.61186392610441</v>
      </c>
    </row>
    <row r="84" spans="2:12" ht="13.5" customHeight="1" hidden="1">
      <c r="B84" s="71" t="s">
        <v>228</v>
      </c>
      <c r="C84" s="71"/>
      <c r="D84" s="67"/>
      <c r="E84" s="72" t="s">
        <v>215</v>
      </c>
      <c r="F84" s="68"/>
      <c r="G84" s="68"/>
      <c r="H84" s="68"/>
      <c r="I84" s="74">
        <f>I46/I17*100</f>
        <v>19.13265436887393</v>
      </c>
      <c r="J84" s="74"/>
      <c r="K84" s="74"/>
      <c r="L84" s="74">
        <f>L46/L17*100</f>
        <v>21.094314405383415</v>
      </c>
    </row>
    <row r="85" spans="2:12" ht="13.5" customHeight="1" hidden="1">
      <c r="B85" s="66"/>
      <c r="C85" s="66"/>
      <c r="D85" s="67"/>
      <c r="E85" s="67"/>
      <c r="F85" s="68"/>
      <c r="G85" s="68"/>
      <c r="H85" s="68"/>
      <c r="I85" s="74"/>
      <c r="J85" s="74"/>
      <c r="K85" s="74"/>
      <c r="L85" s="74"/>
    </row>
    <row r="86" spans="2:12" ht="13.5" customHeight="1" hidden="1" thickBot="1">
      <c r="B86" s="70" t="s">
        <v>229</v>
      </c>
      <c r="C86" s="70"/>
      <c r="D86" s="67"/>
      <c r="E86" s="67"/>
      <c r="F86" s="68"/>
      <c r="G86" s="68"/>
      <c r="H86" s="68"/>
      <c r="I86" s="74"/>
      <c r="J86" s="74"/>
      <c r="K86" s="74"/>
      <c r="L86" s="74"/>
    </row>
    <row r="87" spans="2:12" ht="13.5" customHeight="1" hidden="1" thickTop="1">
      <c r="B87" s="71" t="s">
        <v>230</v>
      </c>
      <c r="C87" s="71"/>
      <c r="D87" s="67"/>
      <c r="E87" s="72" t="s">
        <v>215</v>
      </c>
      <c r="F87" s="68"/>
      <c r="G87" s="68"/>
      <c r="H87" s="68"/>
      <c r="I87" s="74">
        <f>I40/'[1]Bang can doi ke toan'!J83*100</f>
        <v>12.568861951314481</v>
      </c>
      <c r="J87" s="74"/>
      <c r="K87" s="74"/>
      <c r="L87" s="74">
        <f>L40/'[1]Bang can doi ke toan'!L83*100</f>
        <v>10.153941141322637</v>
      </c>
    </row>
    <row r="88" spans="2:12" ht="13.5" customHeight="1" hidden="1">
      <c r="B88" s="71" t="s">
        <v>231</v>
      </c>
      <c r="C88" s="71"/>
      <c r="D88" s="67"/>
      <c r="E88" s="72" t="s">
        <v>215</v>
      </c>
      <c r="F88" s="68"/>
      <c r="G88" s="68"/>
      <c r="H88" s="68"/>
      <c r="I88" s="74">
        <f>I46/'[1]Bang can doi ke toan'!J83*100</f>
        <v>10.658141284261324</v>
      </c>
      <c r="J88" s="74"/>
      <c r="K88" s="74"/>
      <c r="L88" s="74">
        <f>L46/'[1]Bang can doi ke toan'!L83*100</f>
        <v>8.702730826560344</v>
      </c>
    </row>
    <row r="89" spans="2:12" ht="13.5" customHeight="1" hidden="1">
      <c r="B89" s="66"/>
      <c r="C89" s="66"/>
      <c r="D89" s="67"/>
      <c r="E89" s="67"/>
      <c r="F89" s="68"/>
      <c r="G89" s="68"/>
      <c r="H89" s="68"/>
      <c r="I89" s="73"/>
      <c r="J89" s="73"/>
      <c r="K89" s="73"/>
      <c r="L89" s="73"/>
    </row>
    <row r="90" spans="2:12" ht="13.5" customHeight="1" hidden="1">
      <c r="B90" s="70" t="s">
        <v>232</v>
      </c>
      <c r="C90" s="70"/>
      <c r="D90" s="67"/>
      <c r="E90" s="72" t="s">
        <v>215</v>
      </c>
      <c r="F90" s="68"/>
      <c r="G90" s="68"/>
      <c r="H90" s="68"/>
      <c r="I90" s="74">
        <f>I46/'[1]Bang can doi ke toan'!J117*100</f>
        <v>12.684176419846697</v>
      </c>
      <c r="J90" s="74"/>
      <c r="K90" s="74"/>
      <c r="L90" s="74">
        <f>L46/'[1]Bang can doi ke toan'!L117*100</f>
        <v>10.893181668223036</v>
      </c>
    </row>
    <row r="91" spans="9:12" ht="13.5" customHeight="1" hidden="1">
      <c r="I91" s="59"/>
      <c r="J91" s="59"/>
      <c r="K91" s="59"/>
      <c r="L91" s="59"/>
    </row>
    <row r="92" ht="13.5" customHeight="1" hidden="1"/>
  </sheetData>
  <printOptions/>
  <pageMargins left="0.15748031496062992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Kuong</dc:creator>
  <cp:keywords/>
  <dc:description/>
  <cp:lastModifiedBy>HOAN PHONG</cp:lastModifiedBy>
  <cp:lastPrinted>2009-04-01T02:40:59Z</cp:lastPrinted>
  <dcterms:created xsi:type="dcterms:W3CDTF">2008-07-31T05:52:02Z</dcterms:created>
  <dcterms:modified xsi:type="dcterms:W3CDTF">2009-04-01T03:37:43Z</dcterms:modified>
  <cp:category/>
  <cp:version/>
  <cp:contentType/>
  <cp:contentStatus/>
</cp:coreProperties>
</file>