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7680" windowHeight="8565" tabRatio="809" activeTab="3"/>
  </bookViews>
  <sheets>
    <sheet name="Can doi ke toan" sheetId="1" r:id="rId1"/>
    <sheet name="Ket qua kinh doanh" sheetId="2" r:id="rId2"/>
    <sheet name="LCTT" sheetId="3" r:id="rId3"/>
    <sheet name="bctomtat" sheetId="4" r:id="rId4"/>
  </sheets>
  <definedNames/>
  <calcPr fullCalcOnLoad="1"/>
</workbook>
</file>

<file path=xl/sharedStrings.xml><?xml version="1.0" encoding="utf-8"?>
<sst xmlns="http://schemas.openxmlformats.org/spreadsheetml/2006/main" count="557" uniqueCount="339">
  <si>
    <t>BẢNG CÂN ĐỐI KẾ TOÁN</t>
  </si>
  <si>
    <t>TÀI SẢN</t>
  </si>
  <si>
    <t>Số đầu năm</t>
  </si>
  <si>
    <t>I.</t>
  </si>
  <si>
    <t>II.</t>
  </si>
  <si>
    <t>Các khoản đầu tư tài chính ngắn hạn</t>
  </si>
  <si>
    <t>III.</t>
  </si>
  <si>
    <t xml:space="preserve">Các khoản phải thu </t>
  </si>
  <si>
    <t>Phải thu của khách hàng</t>
  </si>
  <si>
    <t>Trả trước cho người bán</t>
  </si>
  <si>
    <t>Phải thu nội bộ</t>
  </si>
  <si>
    <t>Các khoản phải thu khác</t>
  </si>
  <si>
    <t>Dự phòng các khoản phải thu khó đòi</t>
  </si>
  <si>
    <t>IV.</t>
  </si>
  <si>
    <t>Hàng tồn kho</t>
  </si>
  <si>
    <t>Dự phòng giảm giá hàng tồn kho</t>
  </si>
  <si>
    <t>V.</t>
  </si>
  <si>
    <t>Tài sản cố định</t>
  </si>
  <si>
    <t>Tài sản cố định hữu hình</t>
  </si>
  <si>
    <t>Tài sản cố định thuê tài chính</t>
  </si>
  <si>
    <t>Tài sản cố định vô hình</t>
  </si>
  <si>
    <t>Các khoản đầu tư tài chính dài hạn</t>
  </si>
  <si>
    <t>Chi phí xây dựng cơ bản dở dang</t>
  </si>
  <si>
    <t>TỔNG CỘNG TÀI SẢN</t>
  </si>
  <si>
    <t>NGUỒN VỐN</t>
  </si>
  <si>
    <t>NỢ PHẢI TRẢ</t>
  </si>
  <si>
    <t>Nợ ngắn hạn</t>
  </si>
  <si>
    <t>Phải trả cho người bán</t>
  </si>
  <si>
    <t>Người mua trả tiền trước</t>
  </si>
  <si>
    <t>Thuế và các khoản phải nộp cho Nhà nước</t>
  </si>
  <si>
    <t>Nợ dài hạn</t>
  </si>
  <si>
    <t>Chi phí phải trả</t>
  </si>
  <si>
    <t>NGUỒN VỐN CHỦ SỞ HỮU</t>
  </si>
  <si>
    <t>Chênh lệch đánh giá lại tài sản</t>
  </si>
  <si>
    <t>Quỹ đầu tư phát triển</t>
  </si>
  <si>
    <t>Quỹ dự phòng tài chính</t>
  </si>
  <si>
    <t>Nguồn kinh phí đã hình thành tài sản cố định</t>
  </si>
  <si>
    <t>TỔNG CỘNG NGUỒN VỐN</t>
  </si>
  <si>
    <t>CÁC CHỈ TIÊU NGOÀI BẢNG CÂN ĐỐI KẾ TOÁN</t>
  </si>
  <si>
    <t>CHỈ TIÊU</t>
  </si>
  <si>
    <t>Tài sản thuê ngoài</t>
  </si>
  <si>
    <t>Vật tư, hàng hóa nhận giữ hộ, nhận gia công</t>
  </si>
  <si>
    <t>Nợ khó đòi đã xử lý</t>
  </si>
  <si>
    <t>Nguyên giá</t>
  </si>
  <si>
    <t>Chi phí quản lý doanh nghiệp</t>
  </si>
  <si>
    <t>Lợi nhuận trước thuế</t>
  </si>
  <si>
    <t>Khấu hao tài sản cố định</t>
  </si>
  <si>
    <t>Các khoản dự phòng</t>
  </si>
  <si>
    <t>Tăng, giảm hàng tồn kho</t>
  </si>
  <si>
    <t>Lưu chuyển tiền thuần từ hoạt động tài chính</t>
  </si>
  <si>
    <t>TÀI SẢN NGẮN HẠN</t>
  </si>
  <si>
    <t>Tiền và các khoản tương đương tiền</t>
  </si>
  <si>
    <t xml:space="preserve">Tiền </t>
  </si>
  <si>
    <t>Phải thu theo tiến độ kế hoạch hợp đồng xây dựng</t>
  </si>
  <si>
    <t>Chi phí trả trước ngắn hạn</t>
  </si>
  <si>
    <t>Tài sản ngắn hạn khác</t>
  </si>
  <si>
    <t>Các khoản phải thu dài hạn</t>
  </si>
  <si>
    <t>Phải thu dài hạn của khách hàng</t>
  </si>
  <si>
    <t>Phải thu dài hạn khác</t>
  </si>
  <si>
    <t>Dự phòng phải thu dài hạn khó đòi</t>
  </si>
  <si>
    <t>Giá trị hao mòn lũy kế</t>
  </si>
  <si>
    <t>Bất động sản đầu tư</t>
  </si>
  <si>
    <t>Đầu tư vào công ty con</t>
  </si>
  <si>
    <t>Đầu tư vào công ty liên kết, liên doanh</t>
  </si>
  <si>
    <t>Đầu tư dài hạn khác</t>
  </si>
  <si>
    <t>Dự phòng giảm giá chứng khoán đầu tư dài hạn</t>
  </si>
  <si>
    <t>Tài sản dài hạn khác</t>
  </si>
  <si>
    <t>Chi phí trả trước dài hạn</t>
  </si>
  <si>
    <t>Tài sản thuế thu nhập hoãn lại</t>
  </si>
  <si>
    <t>-</t>
  </si>
  <si>
    <t>Vay và nợ ngắn hạn</t>
  </si>
  <si>
    <t>Phải trả nội bộ</t>
  </si>
  <si>
    <t>Phải trả theo tiến độ kế hoạch hợp đồng xây dựng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</si>
  <si>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</si>
  <si>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</si>
  <si>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</si>
  <si>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</si>
  <si>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</si>
  <si>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Vốn chủ sở hữu</t>
  </si>
  <si>
    <t>Vốn đầu tư của chủ sở hữu</t>
  </si>
  <si>
    <t>Thặng dư vốn cổ phần</t>
  </si>
  <si>
    <t>Chênh lệch tỷ giá hối đoái</t>
  </si>
  <si>
    <t>Quỹ khác thuộc vốn chủ sở hữu</t>
  </si>
  <si>
    <t>Nguồn kinh phí và quỹ khác</t>
  </si>
  <si>
    <t>Quỹ khen thưởng, phúc lợi</t>
  </si>
  <si>
    <t>Nguồn kinh phí</t>
  </si>
  <si>
    <t>Doanh thu bán hàng và cung cấp dịch vụ</t>
  </si>
  <si>
    <t>Lợi nhuận sau thuế thu nhập doanh nghiệp</t>
  </si>
  <si>
    <t>01</t>
  </si>
  <si>
    <t>03</t>
  </si>
  <si>
    <t>02</t>
  </si>
  <si>
    <t>04</t>
  </si>
  <si>
    <t>05</t>
  </si>
  <si>
    <t>06</t>
  </si>
  <si>
    <t>Lưu chuyển tiền thuần từ hoạt động kinh doanh</t>
  </si>
  <si>
    <t>Lưu chuyển tiền từ hoạt động đầu tư</t>
  </si>
  <si>
    <t>Tiền chi cho vay, mua các công cụ nợ của đơn vị khác</t>
  </si>
  <si>
    <t>Tiền chi đầu tư, góp vốn vào đơn vị khác</t>
  </si>
  <si>
    <t>Tiền thu lãi cho vay, cổ tức và lợi nhuận được chia</t>
  </si>
  <si>
    <t>Tiền thu hồi đầu tư, góp vốn vào đơn vị khác</t>
  </si>
  <si>
    <t>Lưu chuyển tiền từ hoạt động tài chính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</si>
  <si>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</si>
  <si>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</si>
  <si>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</si>
  <si>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</si>
  <si>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Ảnh hưởng của thay đổi tỷ giá hối đoái quy đổi ngoại tệ</t>
  </si>
  <si>
    <t>Lưu chuyển tiền từ hoạt động kinh doanh</t>
  </si>
  <si>
    <t>Lãi, lỗ chênh lệch tỷ giá hối đoái chưa thực hiện</t>
  </si>
  <si>
    <t>Lãi, lỗ từ hoạt động đầu tư</t>
  </si>
  <si>
    <t>Chi phí lãi vay</t>
  </si>
  <si>
    <t>Tăng giảm chi phí trả trước</t>
  </si>
  <si>
    <t>Tiền lãi vay đã trả</t>
  </si>
  <si>
    <t>Thuế thu nhập doanh nghiệp đã nộp</t>
  </si>
  <si>
    <t>Tiền thu  khác từ hoạt động kinh doanh</t>
  </si>
  <si>
    <t>Tiền chi khác từ hoạt động kinh doanh</t>
  </si>
  <si>
    <t>08</t>
  </si>
  <si>
    <t>09</t>
  </si>
  <si>
    <t>Thuyết
 minh</t>
  </si>
  <si>
    <t xml:space="preserve">Mã 
số </t>
  </si>
  <si>
    <t>Thuyết 
minh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</si>
  <si>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</si>
  <si>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</si>
  <si>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</si>
  <si>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</si>
  <si>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</si>
  <si>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</si>
  <si>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</si>
  <si>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</si>
  <si>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</si>
  <si>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</si>
  <si>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</si>
  <si>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</si>
  <si>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</si>
  <si>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</si>
  <si>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</si>
  <si>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</si>
  <si>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Dự phòng giảm giá chứng khoán đầu tư ngắn hạn</t>
  </si>
  <si>
    <t>TÀI SẢN DÀI HẠN</t>
  </si>
  <si>
    <t>BÁO CÁO KẾT QUẢ HOẠT ĐỘNG KINH DOANH</t>
  </si>
  <si>
    <t>B -</t>
  </si>
  <si>
    <t>A -</t>
  </si>
  <si>
    <t>BẢNG CÂN ĐỐI KẾ TOÁN (tiếp theo)</t>
  </si>
  <si>
    <t>Đầu tư ngắn hạn</t>
  </si>
  <si>
    <t>Kế toán trưởng</t>
  </si>
  <si>
    <t>Người lập biểu</t>
  </si>
  <si>
    <t>Lợi nhuận từ hoạt động kinh doanh trước thay đổi vốn lưu động</t>
  </si>
  <si>
    <t>Tăng, giảm các khoản phải thu</t>
  </si>
  <si>
    <t>Tiền thu hồi cho vay, bán lại các công cụ nợ của đơn vị khác</t>
  </si>
  <si>
    <t>Tiền thu từ phát hành cổ phiếu, nhận góp vốn của chủ sở hữu</t>
  </si>
  <si>
    <t>Tiền chi trả góp vốn cho các chủ sở hữu, mua lại cổ phiếu của doanh nghiệp đã phát hành</t>
  </si>
  <si>
    <t xml:space="preserve">Tăng, giảm các khoản phải trả </t>
  </si>
  <si>
    <t>BÁO CÁO LƯU CHUYỂN TIỀN TỆ (tiếp theo)</t>
  </si>
  <si>
    <t>Tiền chi để mua sắm, xây dựng tài sản cố định và các tài sản dài hạn khác</t>
  </si>
  <si>
    <t>Tiền thu từ thanh lý, nhượng bán tài sản cố định và các tài sản dài hạn khác</t>
  </si>
  <si>
    <t>Điều chỉnh cho các khoản:</t>
  </si>
  <si>
    <t xml:space="preserve">Các khoản tương đương tiền </t>
  </si>
  <si>
    <t>Tổng Giám đốc</t>
  </si>
  <si>
    <t>Đơn vị tính: VND</t>
  </si>
  <si>
    <t>CÔNG TY CỔ PHẦN TẤM LỢP VLXD ĐỒNG NAI</t>
  </si>
  <si>
    <t>DƯƠNG VĂN THIỆP</t>
  </si>
  <si>
    <t>__________________</t>
  </si>
  <si>
    <t>BÁO CÁO TÀI CHÍNH</t>
  </si>
  <si>
    <t>NGUYỄN CÔNG LÝ</t>
  </si>
  <si>
    <t>________________</t>
  </si>
  <si>
    <t>NGUYỄN THỊ ÁNH</t>
  </si>
  <si>
    <t>________________                                __________________</t>
  </si>
  <si>
    <t>Người lập biểu                                     Kế toán trưởng</t>
  </si>
  <si>
    <t xml:space="preserve">     - Euro (EUR)</t>
  </si>
  <si>
    <t xml:space="preserve">Ngoại tệ các loại : </t>
  </si>
  <si>
    <t>Địa chỉ: Đường số 4, Khu công nghiệp Biên Hòa 1, TP Biên Hòa, tỉnh Đồng Nai</t>
  </si>
  <si>
    <t>NGUYỄN THỊ ÁNH                           DƯƠNG VĂN THIỆP</t>
  </si>
  <si>
    <t xml:space="preserve">     - Dollar Mỹ (USD)</t>
  </si>
  <si>
    <t>Thuế và các khoản phải thu Nhà nước</t>
  </si>
  <si>
    <t>Thuế GTGT được khấu trừ</t>
  </si>
  <si>
    <t>Vốn kinh doanh ở các đơn vị trực thuộc</t>
  </si>
  <si>
    <t xml:space="preserve">Phải thu dài hạn nội bộ </t>
  </si>
  <si>
    <t>Phải trả người lao động</t>
  </si>
  <si>
    <t>Các khoản phải trả, phải nộp ngắn hạn khác</t>
  </si>
  <si>
    <t>Dự phòng phải trả ngắn hạn</t>
  </si>
  <si>
    <t>Dự phòng trợ cấp mất việc làm</t>
  </si>
  <si>
    <t>Dự phòng phải trả dài hạn</t>
  </si>
  <si>
    <t>Vốn khác của chủ sở hữu</t>
  </si>
  <si>
    <t>Cổ phiếu quỹ</t>
  </si>
  <si>
    <t>Nguồn vốn đầu tư XDCB</t>
  </si>
  <si>
    <t>Dự toán chi sự nghiệp, dự án</t>
  </si>
  <si>
    <t>Hàng hóa nhận bán hộ, nhận ký gửi, ký cược</t>
  </si>
  <si>
    <t>Các khoản giảm trừ doanh thu</t>
  </si>
  <si>
    <t>18.</t>
  </si>
  <si>
    <t>Lãi cơ bản trên cổ phiếu</t>
  </si>
  <si>
    <t>17.</t>
  </si>
  <si>
    <t>Lợi nhuận sau thuế chưa phân phối</t>
  </si>
  <si>
    <t>420</t>
  </si>
  <si>
    <t>430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</si>
  <si>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</si>
  <si>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</si>
  <si>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</si>
  <si>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</si>
  <si>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</si>
  <si>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</si>
  <si>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</si>
  <si>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</si>
  <si>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</si>
  <si>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</si>
  <si>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</si>
  <si>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</si>
  <si>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</si>
  <si>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V.17</t>
  </si>
  <si>
    <t>V.18</t>
  </si>
  <si>
    <t>V.19</t>
  </si>
  <si>
    <t>V.20</t>
  </si>
  <si>
    <t>V.21</t>
  </si>
  <si>
    <t>V.22</t>
  </si>
  <si>
    <t>V.25</t>
  </si>
  <si>
    <t>V.26</t>
  </si>
  <si>
    <t>Lưu chuyển tiền thuần trong kỳ</t>
  </si>
  <si>
    <t>V.16</t>
  </si>
  <si>
    <t>STT</t>
  </si>
  <si>
    <t>Năm nay</t>
  </si>
  <si>
    <t>V.14</t>
  </si>
  <si>
    <t>V.15</t>
  </si>
  <si>
    <t>Tiền và tương đương tiền đầu năm</t>
  </si>
  <si>
    <t>Tiền và tương đương tiền cuối năm</t>
  </si>
  <si>
    <t>VII.2</t>
  </si>
  <si>
    <t>Tại ngày 31 tháng 03 năm 2007</t>
  </si>
  <si>
    <t>Đồng Nai, ngày 17 tháng 4 năm 2007</t>
  </si>
  <si>
    <t>Quý I năm 2007</t>
  </si>
  <si>
    <t xml:space="preserve">Số cuối quý </t>
  </si>
  <si>
    <t>Số cuối quý</t>
  </si>
  <si>
    <t xml:space="preserve">       Đồng Nai, ngày 17 tháng 4 năm 2007</t>
  </si>
  <si>
    <t xml:space="preserve">                                       BÁO CÁO LƯU CHUYỂN TIỀN TỆ</t>
  </si>
  <si>
    <t xml:space="preserve">                                                               (Theo phương pháp gián tiếp)</t>
  </si>
  <si>
    <t xml:space="preserve">                                                                       Quý I Năm 2007</t>
  </si>
  <si>
    <t>Địa chỉ: Đường số 4, Khu công nghiệp Biên Hòa 1, Tp. Biên Hòa, tỉnh Đồng Nai</t>
  </si>
  <si>
    <t xml:space="preserve">                        BÁO CÁO TÀI CHÍNH TÓM TẮT </t>
  </si>
  <si>
    <t xml:space="preserve">                                               Quý I năm 2007</t>
  </si>
  <si>
    <r>
      <t xml:space="preserve">            I. </t>
    </r>
    <r>
      <rPr>
        <b/>
        <u val="single"/>
        <sz val="14"/>
        <rFont val="Times New Roman"/>
        <family val="1"/>
      </rPr>
      <t>BẢNG CÂN ĐỐI KẾ TOÁN</t>
    </r>
    <r>
      <rPr>
        <b/>
        <sz val="14"/>
        <rFont val="Times New Roman"/>
        <family val="1"/>
      </rPr>
      <t xml:space="preserve"> </t>
    </r>
  </si>
  <si>
    <t xml:space="preserve">Đơn vị tính: đồng </t>
  </si>
  <si>
    <t>Nội dung</t>
  </si>
  <si>
    <t>Số dư đầu kỳ</t>
  </si>
  <si>
    <t>Số dư cuối kỳ</t>
  </si>
  <si>
    <t xml:space="preserve">Tài sản ngắn hạn </t>
  </si>
  <si>
    <t xml:space="preserve">Tiền và các khỏan tương đương tiền </t>
  </si>
  <si>
    <t xml:space="preserve">Các khoản phải thu ngắn hạn </t>
  </si>
  <si>
    <t xml:space="preserve">Tài sản ngắn hạn khác </t>
  </si>
  <si>
    <t xml:space="preserve">Tài sản dài hạn </t>
  </si>
  <si>
    <t xml:space="preserve">Các khỏan phải thu dài hạn </t>
  </si>
  <si>
    <t xml:space="preserve">Tài sản cố định </t>
  </si>
  <si>
    <t>_ Tài sản cố định hữu hình</t>
  </si>
  <si>
    <t>_ Tài sản cố định vô hình</t>
  </si>
  <si>
    <t xml:space="preserve">_ Tài sản cố định thuê tài chính </t>
  </si>
  <si>
    <t xml:space="preserve">_ Chi phí xây dựng cơ bản dở dang </t>
  </si>
  <si>
    <t>Các khỏan đầu tư tài chính dài hạn</t>
  </si>
  <si>
    <t xml:space="preserve">Tài sản dài hạn khác </t>
  </si>
  <si>
    <t>III</t>
  </si>
  <si>
    <t xml:space="preserve">TỔNG CỘNG TÀI SẢN </t>
  </si>
  <si>
    <t xml:space="preserve">IV </t>
  </si>
  <si>
    <t xml:space="preserve">Nợ phải trả </t>
  </si>
  <si>
    <t xml:space="preserve">Nợ ngắn hạn </t>
  </si>
  <si>
    <t xml:space="preserve">Nợ dài hạn </t>
  </si>
  <si>
    <t xml:space="preserve">Vốn chủ sở hữu </t>
  </si>
  <si>
    <t xml:space="preserve">_ Vốn đầu tư của chủ sở hữu </t>
  </si>
  <si>
    <t xml:space="preserve">_ Thặng dư vốn cổ phần </t>
  </si>
  <si>
    <t>_ Cổ phiếu quỹ</t>
  </si>
  <si>
    <t xml:space="preserve">_ Chênh lệch đánh giá lại tài sản </t>
  </si>
  <si>
    <t xml:space="preserve">_ Chênh lệch tỷ giá hối đóai  </t>
  </si>
  <si>
    <t xml:space="preserve">_ Các quỹ </t>
  </si>
  <si>
    <t xml:space="preserve">_ Lợi nhuận sau thuế chưa phân phối </t>
  </si>
  <si>
    <t>_ Nguồn vốn đầu tư XDCB</t>
  </si>
  <si>
    <t xml:space="preserve">Nguồn kinh phí và quỹ khác </t>
  </si>
  <si>
    <t xml:space="preserve">_ Quỹ khen thưởng phúc lợi </t>
  </si>
  <si>
    <t>_ Nguồn kinh phí</t>
  </si>
  <si>
    <t>_ Nguồn kinh phí đã hình thành TSCĐ</t>
  </si>
  <si>
    <t>VI</t>
  </si>
  <si>
    <t xml:space="preserve">TỔNG CỘNG NGUỒN VỐN </t>
  </si>
  <si>
    <r>
      <t xml:space="preserve">            II. </t>
    </r>
    <r>
      <rPr>
        <b/>
        <u val="single"/>
        <sz val="14"/>
        <rFont val="Times New Roman"/>
        <family val="1"/>
      </rPr>
      <t>KẾT QUẢ HOẠT ĐỘNG SẢN XUẤT KINH DOANH</t>
    </r>
    <r>
      <rPr>
        <b/>
        <sz val="14"/>
        <rFont val="Times New Roman"/>
        <family val="1"/>
      </rPr>
      <t xml:space="preserve">  </t>
    </r>
  </si>
  <si>
    <t>Chỉ tiêu</t>
  </si>
  <si>
    <t>Kỳ báo cáo</t>
  </si>
  <si>
    <t>Luỹ kế</t>
  </si>
  <si>
    <t xml:space="preserve">Doanh thu thuần về bán hàng và cung cấp dịch vụ </t>
  </si>
  <si>
    <t xml:space="preserve">Giá vốn hàng bán </t>
  </si>
  <si>
    <t>Lợi nhuận gộp về bán hàng và cung cấp dịch vụ</t>
  </si>
  <si>
    <t xml:space="preserve">Doanh thu hoạt động tài chính </t>
  </si>
  <si>
    <t xml:space="preserve">Chi phí tài chính </t>
  </si>
  <si>
    <t xml:space="preserve">Chi phí bán hàng </t>
  </si>
  <si>
    <t>Lợi nhuận thuần từ họat động kinh doanh</t>
  </si>
  <si>
    <t xml:space="preserve">Thu nhập khác </t>
  </si>
  <si>
    <t xml:space="preserve">Chi phí khác </t>
  </si>
  <si>
    <t xml:space="preserve">Lợi nhuận khác </t>
  </si>
  <si>
    <t xml:space="preserve">Tổng lợi nhuận kế tóan trước thuế </t>
  </si>
  <si>
    <t xml:space="preserve">Thuế thu nhập doanh nghiệp </t>
  </si>
  <si>
    <t xml:space="preserve">Cổ tức đã trả </t>
  </si>
  <si>
    <t xml:space="preserve">                                                             Lập, ngày 17 tháng 04 năm 2007</t>
  </si>
  <si>
    <t xml:space="preserve">   NGƯỜI LẬP BIỂU                        KẾ TOÁN TRƯỞNG                          </t>
  </si>
  <si>
    <t xml:space="preserve">TỔNG GIÁM ĐỐC </t>
  </si>
  <si>
    <t xml:space="preserve"> NGUYEÃN THÒ AÙNH                       DÖÔNG VAÊN THIEÄP                            </t>
  </si>
  <si>
    <t xml:space="preserve">NGUYEÃN COÂNG LYÙ                         </t>
  </si>
  <si>
    <t xml:space="preserve"> Quý I Năm 2007 </t>
  </si>
  <si>
    <t xml:space="preserve">         </t>
  </si>
  <si>
    <t xml:space="preserve">Đơn vị tính = đồng </t>
  </si>
  <si>
    <t>Đơn vị tính: USD</t>
  </si>
  <si>
    <t xml:space="preserve">                       Quý I </t>
  </si>
  <si>
    <t xml:space="preserve"> Luỹ kế từ đầu năm đến cuối quý này </t>
  </si>
  <si>
    <t>6 tháng đầu 
năm 2004</t>
  </si>
  <si>
    <t xml:space="preserve">Năm trước </t>
  </si>
  <si>
    <t>2</t>
  </si>
  <si>
    <t>1. Doanh thu bán hàng và cung cấp dịch vụ</t>
  </si>
  <si>
    <t>VI.25</t>
  </si>
  <si>
    <t>2. Các khoản giảm trừ doanh thu</t>
  </si>
  <si>
    <t>3. Doanh thu thuần về bán hàng và cung cấp DV</t>
  </si>
  <si>
    <t>4. Giá vốn hàng bán</t>
  </si>
  <si>
    <t>VI.26</t>
  </si>
  <si>
    <t>5. Lợi nhuận gộp về bán hàng và cung cấp DV</t>
  </si>
  <si>
    <t>6. Doanh thu hoạt động tài chính</t>
  </si>
  <si>
    <t>VI.27</t>
  </si>
  <si>
    <t>7. Chi phí tài chính</t>
  </si>
  <si>
    <t>VI.28</t>
  </si>
  <si>
    <t xml:space="preserve"> Trong đó: chi phí lãi vay </t>
  </si>
  <si>
    <t>8. Chi phí bán hàng</t>
  </si>
  <si>
    <t>VI.29</t>
  </si>
  <si>
    <t>9. Chi phí quản lý doanh nghiệp</t>
  </si>
  <si>
    <t>VI.30</t>
  </si>
  <si>
    <t>10. Lợi nhuận thuần từ hoạt động kinh doanh</t>
  </si>
  <si>
    <t>11. Thu nhập khác</t>
  </si>
  <si>
    <t>VI.31</t>
  </si>
  <si>
    <t>12. Chi phí khác</t>
  </si>
  <si>
    <t>VI.32</t>
  </si>
  <si>
    <t>13. Lợi nhuận khác</t>
  </si>
  <si>
    <t>14. Tổng lợi nhuận kế toán trước thuế</t>
  </si>
  <si>
    <t xml:space="preserve">15. Chi phí thuế TNDN hiện hành </t>
  </si>
  <si>
    <t>VI.33</t>
  </si>
  <si>
    <t xml:space="preserve">16. Chi phí thuế TNDN hoãn lại </t>
  </si>
  <si>
    <t>17. Lợi nhuận sau thuế thu nhập doanh nghiệp</t>
  </si>
  <si>
    <t>18. Lãi cơ bản trên cổ phiếu ( * )</t>
  </si>
  <si>
    <t xml:space="preserve">                                      Lập, ngày 17 tháng 04 năm 2007</t>
  </si>
  <si>
    <t xml:space="preserve">   NGƯỜI LẬP BIỂU                                              KẾ TOÁN TRƯỞNG                                                           TỔNG GIÁM ĐỐC </t>
  </si>
  <si>
    <t>NGUYEÃN THÒ AÙNH                                DƯƠNG VAÊN THIEÄP</t>
  </si>
  <si>
    <t xml:space="preserve">  NGUYEÃN THÒ AÙNH                                       </t>
  </si>
  <si>
    <t xml:space="preserve">     DÖÔNG VAÊN THIEÄP </t>
  </si>
  <si>
    <t xml:space="preserve">                  NGUYEÃN COÂNG LYÙ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</si>
</sst>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_);_(@_)"/>
    <numFmt numFmtId="173" formatCode="_(* #,##0.00_);_(* \(#,##0.00\);_(* &quot;-&quot;_);_(@_)"/>
    <numFmt numFmtId="174" formatCode="_-* #,##0.0_-;\-* #,##0.0_-;_-* &quot;-&quot;??_-;_-@_-"/>
    <numFmt numFmtId="175" formatCode="_-* #,##0_-;\-* #,##0_-;_-* &quot;-&quot;??_-;_-@_-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"/>
    <numFmt numFmtId="180" formatCode="0.00000"/>
    <numFmt numFmtId="181" formatCode="0.0000"/>
    <numFmt numFmtId="182" formatCode="0.0%"/>
    <numFmt numFmtId="183" formatCode="#,###"/>
  </numFmts>
  <fonts count="35">
    <font>
      <sz val="10"/>
      <name val="Arial"/>
      <family val="0"/>
    </font>
    <font>
      <b/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ahoma"/>
      <family val="2"/>
    </font>
    <font>
      <b/>
      <sz val="15"/>
      <name val="Tahoma"/>
      <family val="2"/>
    </font>
    <font>
      <b/>
      <sz val="12"/>
      <name val="VNI-Times"/>
      <family val="0"/>
    </font>
    <font>
      <sz val="12"/>
      <name val="Tahoma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i/>
      <sz val="12"/>
      <name val="Times New Roman"/>
      <family val="1"/>
    </font>
    <font>
      <b/>
      <sz val="11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/>
    </xf>
    <xf numFmtId="175" fontId="1" fillId="0" borderId="0" xfId="15" applyNumberFormat="1" applyFont="1" applyAlignment="1">
      <alignment horizontal="centerContinuous"/>
    </xf>
    <xf numFmtId="0" fontId="5" fillId="0" borderId="0" xfId="0" applyFont="1" applyAlignment="1">
      <alignment/>
    </xf>
    <xf numFmtId="175" fontId="5" fillId="0" borderId="0" xfId="15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41" fontId="8" fillId="0" borderId="0" xfId="15" applyNumberFormat="1" applyFont="1" applyBorder="1" applyAlignment="1">
      <alignment/>
    </xf>
    <xf numFmtId="175" fontId="8" fillId="0" borderId="0" xfId="0" applyNumberFormat="1" applyFont="1" applyAlignment="1">
      <alignment/>
    </xf>
    <xf numFmtId="171" fontId="8" fillId="0" borderId="0" xfId="15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5" fontId="13" fillId="0" borderId="0" xfId="15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center"/>
    </xf>
    <xf numFmtId="175" fontId="5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75" fontId="13" fillId="0" borderId="2" xfId="15" applyNumberFormat="1" applyFont="1" applyBorder="1" applyAlignment="1">
      <alignment horizontal="center" wrapText="1"/>
    </xf>
    <xf numFmtId="175" fontId="13" fillId="0" borderId="0" xfId="15" applyNumberFormat="1" applyFont="1" applyAlignment="1">
      <alignment/>
    </xf>
    <xf numFmtId="175" fontId="13" fillId="0" borderId="0" xfId="15" applyNumberFormat="1" applyFont="1" applyAlignment="1">
      <alignment horizontal="left"/>
    </xf>
    <xf numFmtId="175" fontId="13" fillId="0" borderId="0" xfId="15" applyNumberFormat="1" applyFont="1" applyBorder="1" applyAlignment="1">
      <alignment horizontal="center" wrapText="1"/>
    </xf>
    <xf numFmtId="41" fontId="13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41" fontId="13" fillId="0" borderId="3" xfId="15" applyNumberFormat="1" applyFont="1" applyBorder="1" applyAlignment="1">
      <alignment/>
    </xf>
    <xf numFmtId="41" fontId="5" fillId="0" borderId="2" xfId="15" applyNumberFormat="1" applyFont="1" applyBorder="1" applyAlignment="1">
      <alignment/>
    </xf>
    <xf numFmtId="41" fontId="13" fillId="0" borderId="4" xfId="15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/>
    </xf>
    <xf numFmtId="41" fontId="13" fillId="0" borderId="3" xfId="15" applyNumberFormat="1" applyFont="1" applyFill="1" applyBorder="1" applyAlignment="1">
      <alignment/>
    </xf>
    <xf numFmtId="175" fontId="5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1" fontId="6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right" vertical="top"/>
    </xf>
    <xf numFmtId="0" fontId="6" fillId="0" borderId="0" xfId="0" applyFont="1" applyBorder="1" applyAlignment="1">
      <alignment horizontal="right"/>
    </xf>
    <xf numFmtId="41" fontId="6" fillId="0" borderId="5" xfId="15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41" fontId="6" fillId="0" borderId="2" xfId="15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 quotePrefix="1">
      <alignment horizontal="right" vertical="top"/>
    </xf>
    <xf numFmtId="175" fontId="13" fillId="0" borderId="0" xfId="0" applyNumberFormat="1" applyFont="1" applyBorder="1" applyAlignment="1">
      <alignment horizontal="center"/>
    </xf>
    <xf numFmtId="41" fontId="13" fillId="0" borderId="0" xfId="15" applyNumberFormat="1" applyFont="1" applyFill="1" applyBorder="1" applyAlignment="1">
      <alignment/>
    </xf>
    <xf numFmtId="175" fontId="13" fillId="0" borderId="0" xfId="15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/>
    </xf>
    <xf numFmtId="41" fontId="14" fillId="0" borderId="0" xfId="15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3" fillId="0" borderId="0" xfId="15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5" fillId="0" borderId="0" xfId="15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175" fontId="5" fillId="0" borderId="1" xfId="15" applyNumberFormat="1" applyFont="1" applyFill="1" applyBorder="1" applyAlignment="1">
      <alignment/>
    </xf>
    <xf numFmtId="17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5" fontId="8" fillId="0" borderId="0" xfId="15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175" fontId="11" fillId="0" borderId="0" xfId="15" applyNumberFormat="1" applyFont="1" applyFill="1" applyAlignment="1">
      <alignment horizontal="centerContinuous"/>
    </xf>
    <xf numFmtId="173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175" fontId="1" fillId="0" borderId="0" xfId="15" applyNumberFormat="1" applyFont="1" applyFill="1" applyAlignment="1">
      <alignment horizontal="centerContinuous"/>
    </xf>
    <xf numFmtId="17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175" fontId="7" fillId="0" borderId="0" xfId="15" applyNumberFormat="1" applyFont="1" applyFill="1" applyAlignment="1">
      <alignment horizontal="centerContinuous"/>
    </xf>
    <xf numFmtId="173" fontId="7" fillId="0" borderId="0" xfId="0" applyNumberFormat="1" applyFont="1" applyFill="1" applyAlignment="1">
      <alignment horizontal="centerContinuous"/>
    </xf>
    <xf numFmtId="175" fontId="5" fillId="0" borderId="0" xfId="15" applyNumberFormat="1" applyFont="1" applyFill="1" applyAlignment="1">
      <alignment horizontal="right"/>
    </xf>
    <xf numFmtId="0" fontId="1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 wrapText="1"/>
    </xf>
    <xf numFmtId="175" fontId="13" fillId="0" borderId="2" xfId="15" applyNumberFormat="1" applyFont="1" applyFill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17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1" fontId="8" fillId="0" borderId="0" xfId="15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41" fontId="8" fillId="0" borderId="1" xfId="15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1" fontId="13" fillId="0" borderId="2" xfId="15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1" fontId="5" fillId="0" borderId="2" xfId="15" applyNumberFormat="1" applyFont="1" applyFill="1" applyBorder="1" applyAlignment="1">
      <alignment/>
    </xf>
    <xf numFmtId="175" fontId="8" fillId="0" borderId="1" xfId="15" applyNumberFormat="1" applyFont="1" applyFill="1" applyBorder="1" applyAlignment="1">
      <alignment/>
    </xf>
    <xf numFmtId="173" fontId="8" fillId="0" borderId="1" xfId="0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1" fontId="5" fillId="0" borderId="0" xfId="15" applyFont="1" applyFill="1" applyBorder="1" applyAlignment="1">
      <alignment/>
    </xf>
    <xf numFmtId="171" fontId="14" fillId="0" borderId="0" xfId="15" applyFont="1" applyFill="1" applyBorder="1" applyAlignment="1">
      <alignment/>
    </xf>
    <xf numFmtId="175" fontId="14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left"/>
    </xf>
    <xf numFmtId="175" fontId="13" fillId="0" borderId="0" xfId="15" applyNumberFormat="1" applyFont="1" applyFill="1" applyAlignment="1">
      <alignment/>
    </xf>
    <xf numFmtId="175" fontId="13" fillId="0" borderId="0" xfId="15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175" fontId="13" fillId="0" borderId="0" xfId="15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71" fontId="7" fillId="0" borderId="0" xfId="15" applyFont="1" applyFill="1" applyAlignment="1">
      <alignment/>
    </xf>
    <xf numFmtId="171" fontId="8" fillId="0" borderId="0" xfId="15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171" fontId="14" fillId="0" borderId="0" xfId="15" applyFont="1" applyFill="1" applyBorder="1" applyAlignment="1">
      <alignment horizontal="right"/>
    </xf>
    <xf numFmtId="10" fontId="7" fillId="0" borderId="0" xfId="21" applyNumberFormat="1" applyFont="1" applyFill="1" applyAlignment="1">
      <alignment/>
    </xf>
    <xf numFmtId="171" fontId="7" fillId="0" borderId="0" xfId="15" applyFont="1" applyFill="1" applyBorder="1" applyAlignment="1">
      <alignment/>
    </xf>
    <xf numFmtId="10" fontId="7" fillId="0" borderId="0" xfId="15" applyNumberFormat="1" applyFont="1" applyFill="1" applyAlignment="1">
      <alignment/>
    </xf>
    <xf numFmtId="10" fontId="7" fillId="2" borderId="0" xfId="15" applyNumberFormat="1" applyFont="1" applyFill="1" applyAlignment="1">
      <alignment/>
    </xf>
    <xf numFmtId="0" fontId="19" fillId="0" borderId="0" xfId="0" applyFont="1" applyAlignment="1">
      <alignment/>
    </xf>
    <xf numFmtId="175" fontId="19" fillId="0" borderId="0" xfId="15" applyNumberFormat="1" applyFont="1" applyAlignment="1">
      <alignment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175" fontId="24" fillId="0" borderId="0" xfId="15" applyNumberFormat="1" applyFont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75" fontId="3" fillId="0" borderId="0" xfId="15" applyNumberFormat="1" applyFont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Continuous"/>
    </xf>
    <xf numFmtId="175" fontId="21" fillId="0" borderId="0" xfId="15" applyNumberFormat="1" applyFont="1" applyAlignment="1">
      <alignment horizontal="centerContinuous"/>
    </xf>
    <xf numFmtId="0" fontId="25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175" fontId="25" fillId="0" borderId="0" xfId="15" applyNumberFormat="1" applyFont="1" applyAlignment="1">
      <alignment/>
    </xf>
    <xf numFmtId="175" fontId="25" fillId="0" borderId="0" xfId="15" applyNumberFormat="1" applyFont="1" applyAlignment="1">
      <alignment horizontal="right"/>
    </xf>
    <xf numFmtId="0" fontId="18" fillId="0" borderId="7" xfId="0" applyFont="1" applyBorder="1" applyAlignment="1">
      <alignment horizontal="center"/>
    </xf>
    <xf numFmtId="175" fontId="18" fillId="0" borderId="7" xfId="15" applyNumberFormat="1" applyFont="1" applyBorder="1" applyAlignment="1">
      <alignment horizontal="center"/>
    </xf>
    <xf numFmtId="0" fontId="18" fillId="0" borderId="8" xfId="0" applyFont="1" applyBorder="1" applyAlignment="1">
      <alignment/>
    </xf>
    <xf numFmtId="175" fontId="18" fillId="0" borderId="8" xfId="15" applyNumberFormat="1" applyFont="1" applyBorder="1" applyAlignment="1">
      <alignment/>
    </xf>
    <xf numFmtId="175" fontId="18" fillId="0" borderId="0" xfId="15" applyNumberFormat="1" applyFont="1" applyBorder="1" applyAlignment="1">
      <alignment/>
    </xf>
    <xf numFmtId="0" fontId="18" fillId="0" borderId="6" xfId="0" applyFont="1" applyBorder="1" applyAlignment="1">
      <alignment horizontal="right"/>
    </xf>
    <xf numFmtId="0" fontId="18" fillId="0" borderId="6" xfId="0" applyFont="1" applyBorder="1" applyAlignment="1">
      <alignment/>
    </xf>
    <xf numFmtId="175" fontId="18" fillId="0" borderId="6" xfId="15" applyNumberFormat="1" applyFont="1" applyBorder="1" applyAlignment="1">
      <alignment/>
    </xf>
    <xf numFmtId="0" fontId="25" fillId="0" borderId="6" xfId="0" applyFont="1" applyBorder="1" applyAlignment="1">
      <alignment horizontal="right"/>
    </xf>
    <xf numFmtId="0" fontId="25" fillId="0" borderId="6" xfId="0" applyFont="1" applyBorder="1" applyAlignment="1">
      <alignment/>
    </xf>
    <xf numFmtId="175" fontId="25" fillId="0" borderId="6" xfId="15" applyNumberFormat="1" applyFont="1" applyBorder="1" applyAlignment="1">
      <alignment/>
    </xf>
    <xf numFmtId="0" fontId="25" fillId="0" borderId="6" xfId="0" applyFont="1" applyBorder="1" applyAlignment="1" quotePrefix="1">
      <alignment horizontal="right"/>
    </xf>
    <xf numFmtId="175" fontId="25" fillId="0" borderId="6" xfId="0" applyNumberFormat="1" applyFont="1" applyBorder="1" applyAlignment="1">
      <alignment/>
    </xf>
    <xf numFmtId="41" fontId="25" fillId="0" borderId="6" xfId="15" applyNumberFormat="1" applyFont="1" applyBorder="1" applyAlignment="1">
      <alignment/>
    </xf>
    <xf numFmtId="0" fontId="18" fillId="0" borderId="6" xfId="0" applyFont="1" applyBorder="1" applyAlignment="1">
      <alignment horizontal="left"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175" fontId="18" fillId="0" borderId="9" xfId="15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 horizontal="right"/>
    </xf>
    <xf numFmtId="175" fontId="1" fillId="0" borderId="7" xfId="15" applyNumberFormat="1" applyFont="1" applyBorder="1" applyAlignment="1">
      <alignment horizontal="center"/>
    </xf>
    <xf numFmtId="175" fontId="18" fillId="0" borderId="0" xfId="15" applyNumberFormat="1" applyFont="1" applyBorder="1" applyAlignment="1">
      <alignment horizontal="center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175" fontId="25" fillId="0" borderId="8" xfId="15" applyNumberFormat="1" applyFont="1" applyBorder="1" applyAlignment="1">
      <alignment horizontal="center"/>
    </xf>
    <xf numFmtId="175" fontId="25" fillId="0" borderId="6" xfId="15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41" fontId="25" fillId="0" borderId="0" xfId="15" applyNumberFormat="1" applyFont="1" applyBorder="1" applyAlignment="1">
      <alignment/>
    </xf>
    <xf numFmtId="175" fontId="25" fillId="0" borderId="6" xfId="21" applyNumberFormat="1" applyFont="1" applyBorder="1" applyAlignment="1">
      <alignment horizontal="right"/>
    </xf>
    <xf numFmtId="183" fontId="25" fillId="0" borderId="6" xfId="21" applyNumberFormat="1" applyFont="1" applyBorder="1" applyAlignment="1">
      <alignment horizontal="center"/>
    </xf>
    <xf numFmtId="0" fontId="25" fillId="0" borderId="9" xfId="0" applyFont="1" applyBorder="1" applyAlignment="1">
      <alignment horizontal="right"/>
    </xf>
    <xf numFmtId="0" fontId="25" fillId="0" borderId="9" xfId="0" applyFont="1" applyBorder="1" applyAlignment="1">
      <alignment/>
    </xf>
    <xf numFmtId="9" fontId="25" fillId="0" borderId="9" xfId="15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9" fontId="25" fillId="0" borderId="0" xfId="15" applyNumberFormat="1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173" fontId="1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justify" vertical="top" wrapText="1"/>
    </xf>
    <xf numFmtId="0" fontId="23" fillId="0" borderId="0" xfId="0" applyFont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 horizontal="centerContinuous"/>
    </xf>
    <xf numFmtId="0" fontId="32" fillId="0" borderId="0" xfId="0" applyFont="1" applyAlignment="1">
      <alignment/>
    </xf>
    <xf numFmtId="175" fontId="0" fillId="0" borderId="0" xfId="15" applyNumberFormat="1" applyAlignment="1">
      <alignment/>
    </xf>
    <xf numFmtId="173" fontId="0" fillId="0" borderId="0" xfId="0" applyNumberFormat="1" applyAlignment="1">
      <alignment/>
    </xf>
    <xf numFmtId="0" fontId="28" fillId="0" borderId="0" xfId="0" applyFont="1" applyAlignment="1">
      <alignment horizontal="left" wrapText="1" indent="2"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2" fillId="0" borderId="0" xfId="0" applyFont="1" applyAlignment="1">
      <alignment horizontal="centerContinuous"/>
    </xf>
    <xf numFmtId="173" fontId="3" fillId="0" borderId="0" xfId="0" applyNumberFormat="1" applyFont="1" applyAlignment="1">
      <alignment horizontal="centerContinuous"/>
    </xf>
    <xf numFmtId="173" fontId="21" fillId="0" borderId="0" xfId="0" applyNumberFormat="1" applyFont="1" applyAlignment="1">
      <alignment horizontal="centerContinuous"/>
    </xf>
    <xf numFmtId="173" fontId="1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9" fillId="0" borderId="11" xfId="0" applyFont="1" applyBorder="1" applyAlignment="1">
      <alignment/>
    </xf>
    <xf numFmtId="173" fontId="1" fillId="0" borderId="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Continuous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Continuous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right"/>
    </xf>
    <xf numFmtId="0" fontId="1" fillId="0" borderId="6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" fontId="1" fillId="0" borderId="6" xfId="15" applyNumberFormat="1" applyFont="1" applyBorder="1" applyAlignment="1">
      <alignment horizontal="right"/>
    </xf>
    <xf numFmtId="3" fontId="1" fillId="0" borderId="6" xfId="15" applyNumberFormat="1" applyFont="1" applyBorder="1" applyAlignment="1">
      <alignment/>
    </xf>
    <xf numFmtId="41" fontId="33" fillId="0" borderId="6" xfId="15" applyNumberFormat="1" applyFont="1" applyBorder="1" applyAlignment="1">
      <alignment/>
    </xf>
    <xf numFmtId="0" fontId="19" fillId="0" borderId="19" xfId="0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173" fontId="19" fillId="0" borderId="0" xfId="0" applyNumberFormat="1" applyFont="1" applyBorder="1" applyAlignment="1">
      <alignment/>
    </xf>
    <xf numFmtId="41" fontId="1" fillId="0" borderId="6" xfId="15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0" fontId="1" fillId="0" borderId="20" xfId="0" applyFont="1" applyBorder="1" applyAlignment="1" quotePrefix="1">
      <alignment horizontal="righ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10" fontId="1" fillId="0" borderId="9" xfId="21" applyNumberFormat="1" applyFont="1" applyBorder="1" applyAlignment="1">
      <alignment horizontal="center"/>
    </xf>
    <xf numFmtId="173" fontId="1" fillId="0" borderId="4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Continuous"/>
    </xf>
    <xf numFmtId="0" fontId="29" fillId="0" borderId="0" xfId="0" applyFont="1" applyAlignment="1">
      <alignment horizontal="center"/>
    </xf>
    <xf numFmtId="173" fontId="32" fillId="0" borderId="0" xfId="0" applyNumberFormat="1" applyFont="1" applyAlignment="1">
      <alignment horizontal="centerContinuous"/>
    </xf>
    <xf numFmtId="175" fontId="31" fillId="0" borderId="0" xfId="15" applyNumberFormat="1" applyFont="1" applyAlignment="1">
      <alignment/>
    </xf>
    <xf numFmtId="0" fontId="34" fillId="0" borderId="0" xfId="0" applyFont="1" applyAlignment="1">
      <alignment/>
    </xf>
    <xf numFmtId="175" fontId="1" fillId="0" borderId="0" xfId="15" applyNumberFormat="1" applyFont="1" applyAlignment="1">
      <alignment horizontal="left"/>
    </xf>
    <xf numFmtId="0" fontId="31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zoomScale="90" zoomScaleNormal="9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4.00390625" style="92" customWidth="1"/>
    <col min="2" max="2" width="38.8515625" style="92" customWidth="1"/>
    <col min="3" max="3" width="6.00390625" style="92" customWidth="1"/>
    <col min="4" max="4" width="7.8515625" style="92" customWidth="1"/>
    <col min="5" max="5" width="15.8515625" style="93" customWidth="1"/>
    <col min="6" max="6" width="2.57421875" style="94" customWidth="1"/>
    <col min="7" max="7" width="15.7109375" style="93" customWidth="1"/>
    <col min="8" max="8" width="18.421875" style="92" hidden="1" customWidth="1"/>
    <col min="9" max="11" width="0" style="92" hidden="1" customWidth="1"/>
    <col min="12" max="16384" width="9.140625" style="92" customWidth="1"/>
  </cols>
  <sheetData>
    <row r="1" spans="1:7" s="82" customFormat="1" ht="15.75" customHeight="1">
      <c r="A1" s="81" t="s">
        <v>158</v>
      </c>
      <c r="E1" s="83"/>
      <c r="F1" s="84"/>
      <c r="G1" s="83"/>
    </row>
    <row r="2" spans="1:7" s="85" customFormat="1" ht="13.5" customHeight="1">
      <c r="A2" s="85" t="s">
        <v>169</v>
      </c>
      <c r="E2" s="86"/>
      <c r="F2" s="87"/>
      <c r="G2" s="86"/>
    </row>
    <row r="3" spans="1:7" s="85" customFormat="1" ht="13.5" customHeight="1">
      <c r="A3" s="85" t="s">
        <v>161</v>
      </c>
      <c r="E3" s="86"/>
      <c r="F3" s="87"/>
      <c r="G3" s="86"/>
    </row>
    <row r="4" spans="1:7" s="85" customFormat="1" ht="13.5" customHeight="1" thickBot="1">
      <c r="A4" s="88" t="s">
        <v>223</v>
      </c>
      <c r="B4" s="88"/>
      <c r="C4" s="88"/>
      <c r="D4" s="88"/>
      <c r="E4" s="89"/>
      <c r="F4" s="90"/>
      <c r="G4" s="89"/>
    </row>
    <row r="5" ht="13.5">
      <c r="A5" s="91"/>
    </row>
    <row r="6" ht="13.5">
      <c r="A6" s="91"/>
    </row>
    <row r="7" spans="1:7" s="99" customFormat="1" ht="19.5" customHeight="1">
      <c r="A7" s="95" t="s">
        <v>0</v>
      </c>
      <c r="B7" s="96"/>
      <c r="C7" s="96"/>
      <c r="D7" s="96"/>
      <c r="E7" s="97"/>
      <c r="F7" s="98"/>
      <c r="G7" s="97"/>
    </row>
    <row r="8" spans="1:7" s="103" customFormat="1" ht="15" customHeight="1">
      <c r="A8" s="100" t="s">
        <v>225</v>
      </c>
      <c r="B8" s="100"/>
      <c r="C8" s="100"/>
      <c r="D8" s="100"/>
      <c r="E8" s="101"/>
      <c r="F8" s="102"/>
      <c r="G8" s="101"/>
    </row>
    <row r="9" spans="1:7" s="91" customFormat="1" ht="13.5">
      <c r="A9" s="104"/>
      <c r="B9" s="104"/>
      <c r="C9" s="104"/>
      <c r="D9" s="104"/>
      <c r="E9" s="105"/>
      <c r="F9" s="106"/>
      <c r="G9" s="105"/>
    </row>
    <row r="10" spans="1:7" ht="13.5">
      <c r="A10" s="85"/>
      <c r="B10" s="85"/>
      <c r="C10" s="85"/>
      <c r="D10" s="85"/>
      <c r="E10" s="86"/>
      <c r="F10" s="87"/>
      <c r="G10" s="107" t="s">
        <v>157</v>
      </c>
    </row>
    <row r="11" spans="1:9" ht="25.5">
      <c r="A11" s="108" t="s">
        <v>1</v>
      </c>
      <c r="B11" s="109"/>
      <c r="C11" s="110" t="s">
        <v>118</v>
      </c>
      <c r="D11" s="110" t="s">
        <v>117</v>
      </c>
      <c r="E11" s="111" t="s">
        <v>226</v>
      </c>
      <c r="F11" s="112"/>
      <c r="G11" s="111" t="s">
        <v>2</v>
      </c>
      <c r="H11" s="92">
        <v>2005</v>
      </c>
      <c r="I11" s="92">
        <v>2006</v>
      </c>
    </row>
    <row r="12" spans="1:7" s="91" customFormat="1" ht="13.5">
      <c r="A12" s="39"/>
      <c r="B12" s="39"/>
      <c r="C12" s="40"/>
      <c r="D12" s="40"/>
      <c r="E12" s="77"/>
      <c r="F12" s="113"/>
      <c r="G12" s="77"/>
    </row>
    <row r="13" spans="1:11" s="91" customFormat="1" ht="13.5">
      <c r="A13" s="38" t="s">
        <v>140</v>
      </c>
      <c r="B13" s="39" t="s">
        <v>50</v>
      </c>
      <c r="C13" s="40">
        <v>100</v>
      </c>
      <c r="D13" s="40"/>
      <c r="E13" s="76">
        <f>E15+E19+E23+E31+E35</f>
        <v>88763278885</v>
      </c>
      <c r="F13" s="53"/>
      <c r="G13" s="76">
        <f>G15+G19+G23+G31+G35</f>
        <v>95883244249</v>
      </c>
      <c r="H13" s="159">
        <f>G13/$G$86</f>
        <v>0.49955551034369694</v>
      </c>
      <c r="I13" s="159">
        <f>E13/$E$86</f>
        <v>0.4833641320676927</v>
      </c>
      <c r="J13" s="151"/>
      <c r="K13" s="157"/>
    </row>
    <row r="14" spans="1:11" s="91" customFormat="1" ht="9.75" customHeight="1">
      <c r="A14" s="39"/>
      <c r="B14" s="39"/>
      <c r="C14" s="40"/>
      <c r="D14" s="40"/>
      <c r="E14" s="76"/>
      <c r="F14" s="53"/>
      <c r="G14" s="76"/>
      <c r="H14" s="158">
        <f aca="true" t="shared" si="0" ref="H14:H77">G14/$G$86</f>
        <v>0</v>
      </c>
      <c r="I14" s="158">
        <f aca="true" t="shared" si="1" ref="I14:I77">E14/$E$86</f>
        <v>0</v>
      </c>
      <c r="J14" s="151"/>
      <c r="K14" s="151"/>
    </row>
    <row r="15" spans="1:11" s="91" customFormat="1" ht="13.5">
      <c r="A15" s="38" t="s">
        <v>3</v>
      </c>
      <c r="B15" s="39" t="s">
        <v>51</v>
      </c>
      <c r="C15" s="40">
        <v>110</v>
      </c>
      <c r="D15" s="40" t="s">
        <v>193</v>
      </c>
      <c r="E15" s="76">
        <f>SUM(E16:E17)</f>
        <v>50803562916</v>
      </c>
      <c r="F15" s="53"/>
      <c r="G15" s="76">
        <f>SUM(G16:G17)</f>
        <v>53419317104</v>
      </c>
      <c r="H15" s="158">
        <f t="shared" si="0"/>
        <v>0.27831676355046586</v>
      </c>
      <c r="I15" s="158">
        <f t="shared" si="1"/>
        <v>0.27665291777530937</v>
      </c>
      <c r="J15" s="151"/>
      <c r="K15" s="151"/>
    </row>
    <row r="16" spans="1:11" ht="13.5">
      <c r="A16" s="115" t="s">
        <v>120</v>
      </c>
      <c r="B16" s="116" t="s">
        <v>52</v>
      </c>
      <c r="C16" s="117">
        <v>111</v>
      </c>
      <c r="D16" s="117"/>
      <c r="E16" s="78">
        <v>50803562916</v>
      </c>
      <c r="F16" s="118"/>
      <c r="G16" s="78">
        <v>53419317104</v>
      </c>
      <c r="H16" s="158">
        <f>G16/$G$86</f>
        <v>0.27831676355046586</v>
      </c>
      <c r="I16" s="158">
        <f>E16/$E$86</f>
        <v>0.27665291777530937</v>
      </c>
      <c r="J16" s="151"/>
      <c r="K16" s="151"/>
    </row>
    <row r="17" spans="1:11" ht="13.5">
      <c r="A17" s="115" t="s">
        <v>121</v>
      </c>
      <c r="B17" s="116" t="s">
        <v>155</v>
      </c>
      <c r="C17" s="117">
        <v>112</v>
      </c>
      <c r="D17" s="117"/>
      <c r="E17" s="78">
        <v>0</v>
      </c>
      <c r="F17" s="118"/>
      <c r="G17" s="78">
        <v>0</v>
      </c>
      <c r="H17" s="158">
        <f t="shared" si="0"/>
        <v>0</v>
      </c>
      <c r="I17" s="158">
        <f t="shared" si="1"/>
        <v>0</v>
      </c>
      <c r="J17" s="151"/>
      <c r="K17" s="151"/>
    </row>
    <row r="18" spans="1:11" ht="13.5">
      <c r="A18" s="115"/>
      <c r="B18" s="116"/>
      <c r="C18" s="117"/>
      <c r="D18" s="117"/>
      <c r="E18" s="78"/>
      <c r="F18" s="118"/>
      <c r="G18" s="78"/>
      <c r="H18" s="158">
        <f t="shared" si="0"/>
        <v>0</v>
      </c>
      <c r="I18" s="158">
        <f t="shared" si="1"/>
        <v>0</v>
      </c>
      <c r="J18" s="151"/>
      <c r="K18" s="151"/>
    </row>
    <row r="19" spans="1:11" s="91" customFormat="1" ht="13.5">
      <c r="A19" s="38" t="s">
        <v>4</v>
      </c>
      <c r="B19" s="39" t="s">
        <v>5</v>
      </c>
      <c r="C19" s="40">
        <v>120</v>
      </c>
      <c r="D19" s="40"/>
      <c r="E19" s="76">
        <f>SUM(E20:E21)</f>
        <v>13585000000</v>
      </c>
      <c r="F19" s="53"/>
      <c r="G19" s="76">
        <f>SUM(G20:G21)</f>
        <v>13585000000</v>
      </c>
      <c r="H19" s="158">
        <f t="shared" si="0"/>
        <v>0.07077838950041473</v>
      </c>
      <c r="I19" s="158">
        <f t="shared" si="1"/>
        <v>0.0739776833013012</v>
      </c>
      <c r="J19" s="151"/>
      <c r="K19" s="151"/>
    </row>
    <row r="20" spans="1:11" ht="13.5">
      <c r="A20" s="115" t="s">
        <v>120</v>
      </c>
      <c r="B20" s="116" t="s">
        <v>142</v>
      </c>
      <c r="C20" s="117">
        <v>121</v>
      </c>
      <c r="D20" s="117" t="s">
        <v>194</v>
      </c>
      <c r="E20" s="78">
        <f>13815285000-230285000</f>
        <v>13585000000</v>
      </c>
      <c r="F20" s="118"/>
      <c r="G20" s="78">
        <f>13815285000-230285000</f>
        <v>13585000000</v>
      </c>
      <c r="H20" s="158">
        <f>G20/$G$86</f>
        <v>0.07077838950041473</v>
      </c>
      <c r="I20" s="158">
        <f>E20/$E$86</f>
        <v>0.0739776833013012</v>
      </c>
      <c r="J20" s="151"/>
      <c r="K20" s="151"/>
    </row>
    <row r="21" spans="1:11" ht="13.5">
      <c r="A21" s="115" t="s">
        <v>121</v>
      </c>
      <c r="B21" s="116" t="s">
        <v>136</v>
      </c>
      <c r="C21" s="117">
        <v>129</v>
      </c>
      <c r="D21" s="117"/>
      <c r="E21" s="78">
        <v>0</v>
      </c>
      <c r="F21" s="118"/>
      <c r="G21" s="78">
        <v>0</v>
      </c>
      <c r="H21" s="158">
        <f t="shared" si="0"/>
        <v>0</v>
      </c>
      <c r="I21" s="158">
        <f t="shared" si="1"/>
        <v>0</v>
      </c>
      <c r="J21" s="151"/>
      <c r="K21" s="151"/>
    </row>
    <row r="22" spans="1:11" ht="13.5">
      <c r="A22" s="115"/>
      <c r="B22" s="116"/>
      <c r="C22" s="117"/>
      <c r="D22" s="117"/>
      <c r="E22" s="78"/>
      <c r="F22" s="118"/>
      <c r="G22" s="78"/>
      <c r="H22" s="158">
        <f t="shared" si="0"/>
        <v>0</v>
      </c>
      <c r="I22" s="158">
        <f t="shared" si="1"/>
        <v>0</v>
      </c>
      <c r="J22" s="151"/>
      <c r="K22" s="151"/>
    </row>
    <row r="23" spans="1:9" s="91" customFormat="1" ht="13.5">
      <c r="A23" s="38" t="s">
        <v>6</v>
      </c>
      <c r="B23" s="39" t="s">
        <v>7</v>
      </c>
      <c r="C23" s="40">
        <v>130</v>
      </c>
      <c r="D23" s="40"/>
      <c r="E23" s="76">
        <f>SUM(E24:E29)</f>
        <v>5629534590</v>
      </c>
      <c r="F23" s="53"/>
      <c r="G23" s="76">
        <f>SUM(G24:G29)</f>
        <v>7299480105</v>
      </c>
      <c r="H23" s="158">
        <f t="shared" si="0"/>
        <v>0.03803058123093252</v>
      </c>
      <c r="I23" s="158">
        <f t="shared" si="1"/>
        <v>0.030655865074180378</v>
      </c>
    </row>
    <row r="24" spans="1:9" ht="13.5">
      <c r="A24" s="115" t="s">
        <v>120</v>
      </c>
      <c r="B24" s="116" t="s">
        <v>8</v>
      </c>
      <c r="C24" s="117">
        <v>131</v>
      </c>
      <c r="D24" s="117" t="s">
        <v>195</v>
      </c>
      <c r="E24" s="78">
        <v>768374722</v>
      </c>
      <c r="F24" s="118"/>
      <c r="G24" s="78">
        <v>1498919402</v>
      </c>
      <c r="H24" s="158">
        <f>G24/$G$86</f>
        <v>0.00780942961093005</v>
      </c>
      <c r="I24" s="158">
        <f>E24/$E$86</f>
        <v>0.00418421655066922</v>
      </c>
    </row>
    <row r="25" spans="1:9" ht="13.5">
      <c r="A25" s="115" t="s">
        <v>121</v>
      </c>
      <c r="B25" s="116" t="s">
        <v>9</v>
      </c>
      <c r="C25" s="117">
        <v>132</v>
      </c>
      <c r="D25" s="117" t="s">
        <v>196</v>
      </c>
      <c r="E25" s="78">
        <v>4076408168</v>
      </c>
      <c r="F25" s="118"/>
      <c r="G25" s="78">
        <v>5005602278</v>
      </c>
      <c r="H25" s="158">
        <f>G25/$G$86</f>
        <v>0.026079386655608928</v>
      </c>
      <c r="I25" s="158">
        <f>E25/$E$86</f>
        <v>0.022198250457058623</v>
      </c>
    </row>
    <row r="26" spans="1:9" ht="13.5">
      <c r="A26" s="115" t="s">
        <v>122</v>
      </c>
      <c r="B26" s="116" t="s">
        <v>10</v>
      </c>
      <c r="C26" s="117">
        <v>133</v>
      </c>
      <c r="D26" s="117"/>
      <c r="E26" s="78">
        <v>0</v>
      </c>
      <c r="F26" s="118"/>
      <c r="G26" s="78">
        <v>0</v>
      </c>
      <c r="H26" s="158">
        <f>G26/$G$86</f>
        <v>0</v>
      </c>
      <c r="I26" s="158">
        <f>E26/$E$86</f>
        <v>0</v>
      </c>
    </row>
    <row r="27" spans="1:9" ht="13.5">
      <c r="A27" s="115" t="s">
        <v>123</v>
      </c>
      <c r="B27" s="116" t="s">
        <v>53</v>
      </c>
      <c r="C27" s="117">
        <v>134</v>
      </c>
      <c r="D27" s="117"/>
      <c r="E27" s="78">
        <v>0</v>
      </c>
      <c r="F27" s="118"/>
      <c r="G27" s="78">
        <v>0</v>
      </c>
      <c r="H27" s="158">
        <f>G27/$G$86</f>
        <v>0</v>
      </c>
      <c r="I27" s="158">
        <f>E27/$E$86</f>
        <v>0</v>
      </c>
    </row>
    <row r="28" spans="1:9" ht="13.5">
      <c r="A28" s="115" t="s">
        <v>124</v>
      </c>
      <c r="B28" s="116" t="s">
        <v>11</v>
      </c>
      <c r="C28" s="117">
        <v>138</v>
      </c>
      <c r="D28" s="117" t="s">
        <v>197</v>
      </c>
      <c r="E28" s="78">
        <v>784751700</v>
      </c>
      <c r="F28" s="118"/>
      <c r="G28" s="78">
        <v>794958425</v>
      </c>
      <c r="H28" s="158">
        <f>G28/$G$86</f>
        <v>0.00414176496439354</v>
      </c>
      <c r="I28" s="158">
        <f>E28/$E$86</f>
        <v>0.004273398066452537</v>
      </c>
    </row>
    <row r="29" spans="1:9" ht="13.5">
      <c r="A29" s="115" t="s">
        <v>125</v>
      </c>
      <c r="B29" s="116" t="s">
        <v>12</v>
      </c>
      <c r="C29" s="117">
        <v>139</v>
      </c>
      <c r="D29" s="117"/>
      <c r="E29" s="78">
        <v>0</v>
      </c>
      <c r="F29" s="118"/>
      <c r="G29" s="78">
        <v>0</v>
      </c>
      <c r="H29" s="158">
        <f t="shared" si="0"/>
        <v>0</v>
      </c>
      <c r="I29" s="158">
        <f t="shared" si="1"/>
        <v>0</v>
      </c>
    </row>
    <row r="30" spans="1:9" ht="13.5">
      <c r="A30" s="115"/>
      <c r="B30" s="116"/>
      <c r="C30" s="117"/>
      <c r="D30" s="117"/>
      <c r="E30" s="78"/>
      <c r="F30" s="118"/>
      <c r="G30" s="78"/>
      <c r="H30" s="158">
        <f t="shared" si="0"/>
        <v>0</v>
      </c>
      <c r="I30" s="158">
        <f t="shared" si="1"/>
        <v>0</v>
      </c>
    </row>
    <row r="31" spans="1:9" s="91" customFormat="1" ht="13.5">
      <c r="A31" s="38" t="s">
        <v>13</v>
      </c>
      <c r="B31" s="39" t="s">
        <v>14</v>
      </c>
      <c r="C31" s="40">
        <v>140</v>
      </c>
      <c r="D31" s="40"/>
      <c r="E31" s="76">
        <f>SUM(E32:E33)</f>
        <v>17311047037</v>
      </c>
      <c r="F31" s="53"/>
      <c r="G31" s="76">
        <f>SUM(G32:G33)</f>
        <v>19734483320</v>
      </c>
      <c r="H31" s="158">
        <f t="shared" si="0"/>
        <v>0.10281744181173336</v>
      </c>
      <c r="I31" s="158">
        <f t="shared" si="1"/>
        <v>0.09426802762731795</v>
      </c>
    </row>
    <row r="32" spans="1:9" ht="13.5">
      <c r="A32" s="115" t="s">
        <v>120</v>
      </c>
      <c r="B32" s="116" t="s">
        <v>14</v>
      </c>
      <c r="C32" s="117">
        <v>141</v>
      </c>
      <c r="D32" s="117" t="s">
        <v>198</v>
      </c>
      <c r="E32" s="78">
        <v>17311047037</v>
      </c>
      <c r="F32" s="118"/>
      <c r="G32" s="78">
        <v>19734483320</v>
      </c>
      <c r="H32" s="158">
        <f>G32/$G$86</f>
        <v>0.10281744181173336</v>
      </c>
      <c r="I32" s="158">
        <f>E32/$E$86</f>
        <v>0.09426802762731795</v>
      </c>
    </row>
    <row r="33" spans="1:9" ht="13.5">
      <c r="A33" s="115" t="s">
        <v>121</v>
      </c>
      <c r="B33" s="116" t="s">
        <v>15</v>
      </c>
      <c r="C33" s="117">
        <v>149</v>
      </c>
      <c r="D33" s="117"/>
      <c r="E33" s="78">
        <v>0</v>
      </c>
      <c r="F33" s="118"/>
      <c r="G33" s="78">
        <v>0</v>
      </c>
      <c r="H33" s="158">
        <f t="shared" si="0"/>
        <v>0</v>
      </c>
      <c r="I33" s="158">
        <f t="shared" si="1"/>
        <v>0</v>
      </c>
    </row>
    <row r="34" spans="1:9" ht="13.5">
      <c r="A34" s="115"/>
      <c r="B34" s="116"/>
      <c r="C34" s="117"/>
      <c r="D34" s="117"/>
      <c r="E34" s="78"/>
      <c r="F34" s="118"/>
      <c r="G34" s="78"/>
      <c r="H34" s="158">
        <f t="shared" si="0"/>
        <v>0</v>
      </c>
      <c r="I34" s="158">
        <f t="shared" si="1"/>
        <v>0</v>
      </c>
    </row>
    <row r="35" spans="1:9" s="91" customFormat="1" ht="13.5">
      <c r="A35" s="38" t="s">
        <v>16</v>
      </c>
      <c r="B35" s="39" t="s">
        <v>55</v>
      </c>
      <c r="C35" s="40">
        <v>150</v>
      </c>
      <c r="D35" s="40"/>
      <c r="E35" s="76">
        <f>SUM(E36:E39)</f>
        <v>1434134342</v>
      </c>
      <c r="F35" s="53"/>
      <c r="G35" s="76">
        <f>SUM(G36:G39)</f>
        <v>1844963720</v>
      </c>
      <c r="H35" s="158">
        <f t="shared" si="0"/>
        <v>0.009612334250150468</v>
      </c>
      <c r="I35" s="158">
        <f t="shared" si="1"/>
        <v>0.007809638289583803</v>
      </c>
    </row>
    <row r="36" spans="1:9" ht="15.75" customHeight="1">
      <c r="A36" s="115" t="s">
        <v>120</v>
      </c>
      <c r="B36" s="116" t="s">
        <v>54</v>
      </c>
      <c r="C36" s="117">
        <v>151</v>
      </c>
      <c r="D36" s="117" t="s">
        <v>199</v>
      </c>
      <c r="E36" s="78"/>
      <c r="F36" s="118"/>
      <c r="G36" s="78">
        <v>66905530</v>
      </c>
      <c r="H36" s="158">
        <f>G36/$G$86</f>
        <v>0.00034858046831591337</v>
      </c>
      <c r="I36" s="158">
        <f>E36/$E$86</f>
        <v>0</v>
      </c>
    </row>
    <row r="37" spans="1:9" ht="13.5">
      <c r="A37" s="115" t="s">
        <v>121</v>
      </c>
      <c r="B37" s="116" t="s">
        <v>173</v>
      </c>
      <c r="C37" s="117">
        <v>152</v>
      </c>
      <c r="D37" s="117"/>
      <c r="E37" s="78">
        <v>0</v>
      </c>
      <c r="F37" s="118"/>
      <c r="G37" s="78">
        <v>0</v>
      </c>
      <c r="H37" s="158">
        <f>G37/$G$86</f>
        <v>0</v>
      </c>
      <c r="I37" s="158">
        <f>E37/$E$86</f>
        <v>0</v>
      </c>
    </row>
    <row r="38" spans="1:9" ht="13.5">
      <c r="A38" s="115" t="s">
        <v>122</v>
      </c>
      <c r="B38" s="116" t="s">
        <v>172</v>
      </c>
      <c r="C38" s="117">
        <v>154</v>
      </c>
      <c r="D38" s="117" t="s">
        <v>200</v>
      </c>
      <c r="E38" s="78">
        <v>55959452</v>
      </c>
      <c r="F38" s="118"/>
      <c r="G38" s="78">
        <v>59835037</v>
      </c>
      <c r="H38" s="158">
        <f>G38/$G$86</f>
        <v>0.0003117429189957841</v>
      </c>
      <c r="I38" s="158">
        <f>E38/$E$86</f>
        <v>0.00030472952651971775</v>
      </c>
    </row>
    <row r="39" spans="1:9" ht="13.5">
      <c r="A39" s="115" t="s">
        <v>123</v>
      </c>
      <c r="B39" s="116" t="s">
        <v>55</v>
      </c>
      <c r="C39" s="117">
        <v>158</v>
      </c>
      <c r="D39" s="117" t="s">
        <v>201</v>
      </c>
      <c r="E39" s="78">
        <v>1378174890</v>
      </c>
      <c r="F39" s="118"/>
      <c r="G39" s="78">
        <v>1718223153</v>
      </c>
      <c r="H39" s="158">
        <f>G39/$G$86</f>
        <v>0.00895201086283877</v>
      </c>
      <c r="I39" s="158">
        <f>E39/$E$86</f>
        <v>0.007504908763064085</v>
      </c>
    </row>
    <row r="40" spans="1:9" ht="13.5">
      <c r="A40" s="119"/>
      <c r="B40" s="120"/>
      <c r="C40" s="121"/>
      <c r="D40" s="121"/>
      <c r="E40" s="122"/>
      <c r="F40" s="123"/>
      <c r="G40" s="122"/>
      <c r="H40" s="158">
        <f t="shared" si="0"/>
        <v>0</v>
      </c>
      <c r="I40" s="158">
        <f t="shared" si="1"/>
        <v>0</v>
      </c>
    </row>
    <row r="41" spans="1:9" ht="13.5">
      <c r="A41" s="119"/>
      <c r="B41" s="120"/>
      <c r="C41" s="121"/>
      <c r="D41" s="121"/>
      <c r="E41" s="122"/>
      <c r="F41" s="123"/>
      <c r="G41" s="122"/>
      <c r="H41" s="158">
        <f t="shared" si="0"/>
        <v>0</v>
      </c>
      <c r="I41" s="158">
        <f t="shared" si="1"/>
        <v>0</v>
      </c>
    </row>
    <row r="42" spans="1:9" ht="14.25">
      <c r="A42" s="81" t="s">
        <v>158</v>
      </c>
      <c r="B42" s="120"/>
      <c r="C42" s="121"/>
      <c r="D42" s="121"/>
      <c r="E42" s="122"/>
      <c r="F42" s="123"/>
      <c r="G42" s="122"/>
      <c r="H42" s="158">
        <f t="shared" si="0"/>
        <v>0</v>
      </c>
      <c r="I42" s="158">
        <f t="shared" si="1"/>
        <v>0</v>
      </c>
    </row>
    <row r="43" spans="1:9" ht="13.5">
      <c r="A43" s="85" t="s">
        <v>169</v>
      </c>
      <c r="B43" s="120"/>
      <c r="C43" s="121"/>
      <c r="D43" s="121"/>
      <c r="E43" s="122"/>
      <c r="F43" s="123"/>
      <c r="G43" s="122"/>
      <c r="H43" s="158">
        <f t="shared" si="0"/>
        <v>0</v>
      </c>
      <c r="I43" s="158">
        <f t="shared" si="1"/>
        <v>0</v>
      </c>
    </row>
    <row r="44" spans="1:9" ht="13.5">
      <c r="A44" s="85" t="s">
        <v>161</v>
      </c>
      <c r="B44" s="120"/>
      <c r="C44" s="121"/>
      <c r="D44" s="121"/>
      <c r="E44" s="122"/>
      <c r="F44" s="123"/>
      <c r="G44" s="122"/>
      <c r="H44" s="158">
        <f t="shared" si="0"/>
        <v>0</v>
      </c>
      <c r="I44" s="158">
        <f t="shared" si="1"/>
        <v>0</v>
      </c>
    </row>
    <row r="45" spans="1:9" ht="13.5">
      <c r="A45" s="116" t="s">
        <v>223</v>
      </c>
      <c r="B45" s="120"/>
      <c r="C45" s="121"/>
      <c r="D45" s="121"/>
      <c r="E45" s="122"/>
      <c r="F45" s="123"/>
      <c r="G45" s="122"/>
      <c r="H45" s="158">
        <f t="shared" si="0"/>
        <v>0</v>
      </c>
      <c r="I45" s="158">
        <f t="shared" si="1"/>
        <v>0</v>
      </c>
    </row>
    <row r="46" spans="1:9" ht="14.25" thickBot="1">
      <c r="A46" s="124" t="s">
        <v>141</v>
      </c>
      <c r="B46" s="125"/>
      <c r="C46" s="126"/>
      <c r="D46" s="126"/>
      <c r="E46" s="127"/>
      <c r="F46" s="128"/>
      <c r="G46" s="127"/>
      <c r="H46" s="158">
        <f t="shared" si="0"/>
        <v>0</v>
      </c>
      <c r="I46" s="158">
        <f t="shared" si="1"/>
        <v>0</v>
      </c>
    </row>
    <row r="47" spans="1:9" ht="13.5">
      <c r="A47" s="129"/>
      <c r="B47" s="116"/>
      <c r="C47" s="117"/>
      <c r="D47" s="117"/>
      <c r="E47" s="78"/>
      <c r="F47" s="118"/>
      <c r="G47" s="78"/>
      <c r="H47" s="158">
        <f t="shared" si="0"/>
        <v>0</v>
      </c>
      <c r="I47" s="158">
        <f t="shared" si="1"/>
        <v>0</v>
      </c>
    </row>
    <row r="48" spans="1:9" ht="25.5">
      <c r="A48" s="108" t="s">
        <v>1</v>
      </c>
      <c r="B48" s="109"/>
      <c r="C48" s="110" t="s">
        <v>118</v>
      </c>
      <c r="D48" s="110" t="s">
        <v>117</v>
      </c>
      <c r="E48" s="111" t="s">
        <v>227</v>
      </c>
      <c r="F48" s="52"/>
      <c r="G48" s="130" t="s">
        <v>2</v>
      </c>
      <c r="H48" s="158" t="e">
        <f t="shared" si="0"/>
        <v>#VALUE!</v>
      </c>
      <c r="I48" s="158" t="e">
        <f t="shared" si="1"/>
        <v>#VALUE!</v>
      </c>
    </row>
    <row r="49" spans="1:9" ht="13.5">
      <c r="A49" s="129"/>
      <c r="B49" s="116"/>
      <c r="C49" s="117"/>
      <c r="D49" s="117"/>
      <c r="E49" s="78"/>
      <c r="F49" s="118"/>
      <c r="G49" s="78"/>
      <c r="H49" s="158">
        <f t="shared" si="0"/>
        <v>0</v>
      </c>
      <c r="I49" s="158">
        <f t="shared" si="1"/>
        <v>0</v>
      </c>
    </row>
    <row r="50" spans="1:9" s="114" customFormat="1" ht="13.5">
      <c r="A50" s="38" t="s">
        <v>139</v>
      </c>
      <c r="B50" s="39" t="s">
        <v>137</v>
      </c>
      <c r="C50" s="40">
        <v>200</v>
      </c>
      <c r="D50" s="40"/>
      <c r="E50" s="76">
        <f>E52+E59+E71+E75+E81</f>
        <v>94873182731</v>
      </c>
      <c r="F50" s="53"/>
      <c r="G50" s="76">
        <f>G52+G59+G71+G75+G81</f>
        <v>96053872375</v>
      </c>
      <c r="H50" s="159">
        <f t="shared" si="0"/>
        <v>0.5004444896563031</v>
      </c>
      <c r="I50" s="159">
        <f t="shared" si="1"/>
        <v>0.5166358679323073</v>
      </c>
    </row>
    <row r="51" spans="1:9" s="114" customFormat="1" ht="9.75" customHeight="1">
      <c r="A51" s="38"/>
      <c r="B51" s="39"/>
      <c r="C51" s="40"/>
      <c r="D51" s="40"/>
      <c r="E51" s="76"/>
      <c r="F51" s="53"/>
      <c r="G51" s="76"/>
      <c r="H51" s="158">
        <f t="shared" si="0"/>
        <v>0</v>
      </c>
      <c r="I51" s="158">
        <f t="shared" si="1"/>
        <v>0</v>
      </c>
    </row>
    <row r="52" spans="1:9" s="114" customFormat="1" ht="13.5">
      <c r="A52" s="38" t="s">
        <v>3</v>
      </c>
      <c r="B52" s="39" t="s">
        <v>56</v>
      </c>
      <c r="C52" s="40">
        <v>210</v>
      </c>
      <c r="D52" s="40"/>
      <c r="E52" s="76">
        <f>SUM(E53:E57)</f>
        <v>0</v>
      </c>
      <c r="F52" s="53"/>
      <c r="G52" s="76">
        <f>SUM(G53:G57)</f>
        <v>0</v>
      </c>
      <c r="H52" s="158">
        <f t="shared" si="0"/>
        <v>0</v>
      </c>
      <c r="I52" s="158">
        <f t="shared" si="1"/>
        <v>0</v>
      </c>
    </row>
    <row r="53" spans="1:9" s="85" customFormat="1" ht="13.5">
      <c r="A53" s="115" t="s">
        <v>120</v>
      </c>
      <c r="B53" s="116" t="s">
        <v>57</v>
      </c>
      <c r="C53" s="117">
        <v>211</v>
      </c>
      <c r="D53" s="117"/>
      <c r="E53" s="78">
        <v>0</v>
      </c>
      <c r="F53" s="118"/>
      <c r="G53" s="78"/>
      <c r="H53" s="158">
        <f t="shared" si="0"/>
        <v>0</v>
      </c>
      <c r="I53" s="158">
        <f t="shared" si="1"/>
        <v>0</v>
      </c>
    </row>
    <row r="54" spans="1:9" s="85" customFormat="1" ht="13.5">
      <c r="A54" s="115" t="s">
        <v>121</v>
      </c>
      <c r="B54" s="116" t="s">
        <v>174</v>
      </c>
      <c r="C54" s="117">
        <v>212</v>
      </c>
      <c r="D54" s="117"/>
      <c r="E54" s="78">
        <v>0</v>
      </c>
      <c r="F54" s="118"/>
      <c r="G54" s="78">
        <v>0</v>
      </c>
      <c r="H54" s="158">
        <f t="shared" si="0"/>
        <v>0</v>
      </c>
      <c r="I54" s="158">
        <f t="shared" si="1"/>
        <v>0</v>
      </c>
    </row>
    <row r="55" spans="1:9" s="85" customFormat="1" ht="13.5">
      <c r="A55" s="115" t="s">
        <v>122</v>
      </c>
      <c r="B55" s="116" t="s">
        <v>175</v>
      </c>
      <c r="C55" s="117">
        <v>213</v>
      </c>
      <c r="D55" s="117"/>
      <c r="E55" s="78">
        <v>0</v>
      </c>
      <c r="F55" s="118"/>
      <c r="G55" s="78">
        <v>0</v>
      </c>
      <c r="H55" s="158">
        <f t="shared" si="0"/>
        <v>0</v>
      </c>
      <c r="I55" s="158">
        <f t="shared" si="1"/>
        <v>0</v>
      </c>
    </row>
    <row r="56" spans="1:9" s="85" customFormat="1" ht="13.5">
      <c r="A56" s="115" t="s">
        <v>123</v>
      </c>
      <c r="B56" s="116" t="s">
        <v>58</v>
      </c>
      <c r="C56" s="117">
        <v>218</v>
      </c>
      <c r="D56" s="117"/>
      <c r="E56" s="78">
        <v>0</v>
      </c>
      <c r="F56" s="118"/>
      <c r="G56" s="78">
        <v>0</v>
      </c>
      <c r="H56" s="158">
        <f t="shared" si="0"/>
        <v>0</v>
      </c>
      <c r="I56" s="158">
        <f t="shared" si="1"/>
        <v>0</v>
      </c>
    </row>
    <row r="57" spans="1:9" s="85" customFormat="1" ht="13.5">
      <c r="A57" s="115" t="s">
        <v>124</v>
      </c>
      <c r="B57" s="116" t="s">
        <v>59</v>
      </c>
      <c r="C57" s="117">
        <v>219</v>
      </c>
      <c r="D57" s="117"/>
      <c r="E57" s="78">
        <v>0</v>
      </c>
      <c r="F57" s="118"/>
      <c r="G57" s="78">
        <v>0</v>
      </c>
      <c r="H57" s="158">
        <f t="shared" si="0"/>
        <v>0</v>
      </c>
      <c r="I57" s="158">
        <f t="shared" si="1"/>
        <v>0</v>
      </c>
    </row>
    <row r="58" spans="1:9" s="85" customFormat="1" ht="13.5">
      <c r="A58" s="38"/>
      <c r="B58" s="39"/>
      <c r="C58" s="39"/>
      <c r="D58" s="39"/>
      <c r="E58" s="76"/>
      <c r="F58" s="53"/>
      <c r="G58" s="76"/>
      <c r="H58" s="158">
        <f t="shared" si="0"/>
        <v>0</v>
      </c>
      <c r="I58" s="158">
        <f t="shared" si="1"/>
        <v>0</v>
      </c>
    </row>
    <row r="59" spans="1:9" s="85" customFormat="1" ht="13.5">
      <c r="A59" s="38" t="s">
        <v>4</v>
      </c>
      <c r="B59" s="39" t="s">
        <v>17</v>
      </c>
      <c r="C59" s="40">
        <v>220</v>
      </c>
      <c r="D59" s="40"/>
      <c r="E59" s="76">
        <f>E60+E63+E66+E69</f>
        <v>41672904499</v>
      </c>
      <c r="F59" s="53"/>
      <c r="G59" s="76">
        <f>G60+G63+G66+G69</f>
        <v>42853594143</v>
      </c>
      <c r="H59" s="158">
        <f t="shared" si="0"/>
        <v>0.22326892732763678</v>
      </c>
      <c r="I59" s="158">
        <f t="shared" si="1"/>
        <v>0.22693153708298797</v>
      </c>
    </row>
    <row r="60" spans="1:9" s="85" customFormat="1" ht="13.5">
      <c r="A60" s="115" t="s">
        <v>120</v>
      </c>
      <c r="B60" s="116" t="s">
        <v>18</v>
      </c>
      <c r="C60" s="117">
        <v>221</v>
      </c>
      <c r="D60" s="117" t="s">
        <v>202</v>
      </c>
      <c r="E60" s="78">
        <f>SUM(E61:E62)</f>
        <v>30323606660</v>
      </c>
      <c r="F60" s="118"/>
      <c r="G60" s="78">
        <f>SUM(G61:G62)</f>
        <v>31654424211</v>
      </c>
      <c r="H60" s="158">
        <f t="shared" si="0"/>
        <v>0.1649208072298503</v>
      </c>
      <c r="I60" s="158">
        <f t="shared" si="1"/>
        <v>0.16512846301411171</v>
      </c>
    </row>
    <row r="61" spans="1:9" s="134" customFormat="1" ht="13.5">
      <c r="A61" s="131"/>
      <c r="B61" s="132" t="s">
        <v>43</v>
      </c>
      <c r="C61" s="133">
        <v>222</v>
      </c>
      <c r="D61" s="133"/>
      <c r="E61" s="79">
        <v>103921411122</v>
      </c>
      <c r="F61" s="80"/>
      <c r="G61" s="79">
        <v>103881441122</v>
      </c>
      <c r="H61" s="158">
        <f t="shared" si="0"/>
        <v>0.541226433684013</v>
      </c>
      <c r="I61" s="158">
        <f t="shared" si="1"/>
        <v>0.5659083724849198</v>
      </c>
    </row>
    <row r="62" spans="1:9" s="134" customFormat="1" ht="13.5">
      <c r="A62" s="131"/>
      <c r="B62" s="132" t="s">
        <v>60</v>
      </c>
      <c r="C62" s="133">
        <v>223</v>
      </c>
      <c r="D62" s="133"/>
      <c r="E62" s="79">
        <v>-73597804462</v>
      </c>
      <c r="F62" s="80"/>
      <c r="G62" s="79">
        <v>-72227016911</v>
      </c>
      <c r="H62" s="158">
        <f t="shared" si="0"/>
        <v>-0.37630562645416266</v>
      </c>
      <c r="I62" s="158">
        <f t="shared" si="1"/>
        <v>-0.40077990947080805</v>
      </c>
    </row>
    <row r="63" spans="1:9" s="85" customFormat="1" ht="13.5">
      <c r="A63" s="115" t="s">
        <v>121</v>
      </c>
      <c r="B63" s="116" t="s">
        <v>19</v>
      </c>
      <c r="C63" s="117">
        <v>224</v>
      </c>
      <c r="D63" s="117"/>
      <c r="E63" s="78">
        <f>SUM(E64:E65)</f>
        <v>0</v>
      </c>
      <c r="F63" s="118"/>
      <c r="G63" s="78">
        <f>SUM(G64:G65)</f>
        <v>0</v>
      </c>
      <c r="H63" s="158">
        <f t="shared" si="0"/>
        <v>0</v>
      </c>
      <c r="I63" s="158">
        <f t="shared" si="1"/>
        <v>0</v>
      </c>
    </row>
    <row r="64" spans="1:9" s="85" customFormat="1" ht="13.5">
      <c r="A64" s="129"/>
      <c r="B64" s="132" t="s">
        <v>43</v>
      </c>
      <c r="C64" s="133">
        <v>225</v>
      </c>
      <c r="D64" s="133"/>
      <c r="E64" s="79">
        <v>0</v>
      </c>
      <c r="F64" s="80"/>
      <c r="G64" s="79">
        <v>0</v>
      </c>
      <c r="H64" s="158">
        <f t="shared" si="0"/>
        <v>0</v>
      </c>
      <c r="I64" s="158">
        <f t="shared" si="1"/>
        <v>0</v>
      </c>
    </row>
    <row r="65" spans="1:9" s="85" customFormat="1" ht="13.5">
      <c r="A65" s="129"/>
      <c r="B65" s="132" t="s">
        <v>60</v>
      </c>
      <c r="C65" s="133">
        <v>226</v>
      </c>
      <c r="D65" s="133"/>
      <c r="E65" s="79">
        <v>0</v>
      </c>
      <c r="F65" s="80"/>
      <c r="G65" s="79">
        <v>0</v>
      </c>
      <c r="H65" s="158">
        <f t="shared" si="0"/>
        <v>0</v>
      </c>
      <c r="I65" s="158">
        <f t="shared" si="1"/>
        <v>0</v>
      </c>
    </row>
    <row r="66" spans="1:9" s="85" customFormat="1" ht="13.5">
      <c r="A66" s="115" t="s">
        <v>122</v>
      </c>
      <c r="B66" s="116" t="s">
        <v>20</v>
      </c>
      <c r="C66" s="117">
        <v>227</v>
      </c>
      <c r="D66" s="117" t="s">
        <v>203</v>
      </c>
      <c r="E66" s="78">
        <f>SUM(E67:E68)</f>
        <v>277017326</v>
      </c>
      <c r="F66" s="118"/>
      <c r="G66" s="78">
        <f>SUM(G67:G68)</f>
        <v>280343327</v>
      </c>
      <c r="H66" s="158">
        <f t="shared" si="0"/>
        <v>0.0014605998669303007</v>
      </c>
      <c r="I66" s="158">
        <f t="shared" si="1"/>
        <v>0.001508509386220192</v>
      </c>
    </row>
    <row r="67" spans="1:9" s="134" customFormat="1" ht="13.5">
      <c r="A67" s="131"/>
      <c r="B67" s="132" t="s">
        <v>43</v>
      </c>
      <c r="C67" s="133">
        <v>228</v>
      </c>
      <c r="D67" s="133"/>
      <c r="E67" s="79">
        <v>312160000</v>
      </c>
      <c r="F67" s="80"/>
      <c r="G67" s="79">
        <v>312160000</v>
      </c>
      <c r="H67" s="158">
        <f t="shared" si="0"/>
        <v>0.0016263659967942188</v>
      </c>
      <c r="I67" s="158">
        <f t="shared" si="1"/>
        <v>0.0016998802811434802</v>
      </c>
    </row>
    <row r="68" spans="1:9" s="134" customFormat="1" ht="13.5">
      <c r="A68" s="131"/>
      <c r="B68" s="132" t="s">
        <v>60</v>
      </c>
      <c r="C68" s="133">
        <v>229</v>
      </c>
      <c r="D68" s="133"/>
      <c r="E68" s="79">
        <v>-35142674</v>
      </c>
      <c r="F68" s="80"/>
      <c r="G68" s="79">
        <v>-31816673</v>
      </c>
      <c r="H68" s="158">
        <f t="shared" si="0"/>
        <v>-0.00016576612986391823</v>
      </c>
      <c r="I68" s="158">
        <f t="shared" si="1"/>
        <v>-0.00019137089492328829</v>
      </c>
    </row>
    <row r="69" spans="1:9" s="85" customFormat="1" ht="13.5">
      <c r="A69" s="115" t="s">
        <v>123</v>
      </c>
      <c r="B69" s="116" t="s">
        <v>22</v>
      </c>
      <c r="C69" s="117">
        <v>230</v>
      </c>
      <c r="D69" s="117" t="s">
        <v>204</v>
      </c>
      <c r="E69" s="78">
        <v>11072280513</v>
      </c>
      <c r="F69" s="118"/>
      <c r="G69" s="78">
        <v>10918826605</v>
      </c>
      <c r="H69" s="158">
        <f t="shared" si="0"/>
        <v>0.05688752023085617</v>
      </c>
      <c r="I69" s="158">
        <f t="shared" si="1"/>
        <v>0.060294564682656066</v>
      </c>
    </row>
    <row r="70" spans="1:9" s="85" customFormat="1" ht="13.5">
      <c r="A70" s="129"/>
      <c r="B70" s="116"/>
      <c r="C70" s="117"/>
      <c r="D70" s="117"/>
      <c r="E70" s="78"/>
      <c r="F70" s="118"/>
      <c r="G70" s="78"/>
      <c r="H70" s="158">
        <f t="shared" si="0"/>
        <v>0</v>
      </c>
      <c r="I70" s="158">
        <f t="shared" si="1"/>
        <v>0</v>
      </c>
    </row>
    <row r="71" spans="1:9" s="85" customFormat="1" ht="13.5">
      <c r="A71" s="38" t="s">
        <v>6</v>
      </c>
      <c r="B71" s="39" t="s">
        <v>61</v>
      </c>
      <c r="C71" s="40">
        <v>240</v>
      </c>
      <c r="D71" s="117"/>
      <c r="E71" s="76">
        <f>SUM(E72:E73)</f>
        <v>0</v>
      </c>
      <c r="F71" s="53"/>
      <c r="G71" s="76">
        <f>SUM(G72:G73)</f>
        <v>0</v>
      </c>
      <c r="H71" s="158">
        <f t="shared" si="0"/>
        <v>0</v>
      </c>
      <c r="I71" s="158">
        <f t="shared" si="1"/>
        <v>0</v>
      </c>
    </row>
    <row r="72" spans="1:9" s="85" customFormat="1" ht="13.5">
      <c r="A72" s="131"/>
      <c r="B72" s="132" t="s">
        <v>43</v>
      </c>
      <c r="C72" s="133">
        <v>241</v>
      </c>
      <c r="D72" s="133"/>
      <c r="E72" s="79">
        <v>0</v>
      </c>
      <c r="F72" s="80"/>
      <c r="G72" s="79">
        <v>0</v>
      </c>
      <c r="H72" s="158">
        <f t="shared" si="0"/>
        <v>0</v>
      </c>
      <c r="I72" s="158">
        <f t="shared" si="1"/>
        <v>0</v>
      </c>
    </row>
    <row r="73" spans="1:9" s="85" customFormat="1" ht="13.5">
      <c r="A73" s="131"/>
      <c r="B73" s="132" t="s">
        <v>60</v>
      </c>
      <c r="C73" s="133">
        <v>242</v>
      </c>
      <c r="D73" s="133"/>
      <c r="E73" s="79">
        <v>0</v>
      </c>
      <c r="F73" s="80"/>
      <c r="G73" s="79">
        <v>0</v>
      </c>
      <c r="H73" s="158">
        <f t="shared" si="0"/>
        <v>0</v>
      </c>
      <c r="I73" s="158">
        <f t="shared" si="1"/>
        <v>0</v>
      </c>
    </row>
    <row r="74" spans="1:9" s="85" customFormat="1" ht="13.5">
      <c r="A74" s="129"/>
      <c r="B74" s="116"/>
      <c r="C74" s="117"/>
      <c r="D74" s="117"/>
      <c r="E74" s="78"/>
      <c r="F74" s="118"/>
      <c r="G74" s="78"/>
      <c r="H74" s="158">
        <f t="shared" si="0"/>
        <v>0</v>
      </c>
      <c r="I74" s="158">
        <f t="shared" si="1"/>
        <v>0</v>
      </c>
    </row>
    <row r="75" spans="1:9" s="85" customFormat="1" ht="13.5">
      <c r="A75" s="38" t="s">
        <v>13</v>
      </c>
      <c r="B75" s="39" t="s">
        <v>21</v>
      </c>
      <c r="C75" s="40">
        <v>250</v>
      </c>
      <c r="D75" s="40"/>
      <c r="E75" s="76">
        <f>SUM(E76:E79)</f>
        <v>53200278232</v>
      </c>
      <c r="F75" s="53"/>
      <c r="G75" s="76">
        <f>SUM(G76:G79)</f>
        <v>53200278232</v>
      </c>
      <c r="H75" s="158">
        <f t="shared" si="0"/>
        <v>0.2771755623286663</v>
      </c>
      <c r="I75" s="158">
        <f t="shared" si="1"/>
        <v>0.28970433084931935</v>
      </c>
    </row>
    <row r="76" spans="1:9" s="85" customFormat="1" ht="13.5">
      <c r="A76" s="115" t="s">
        <v>120</v>
      </c>
      <c r="B76" s="116" t="s">
        <v>62</v>
      </c>
      <c r="C76" s="117">
        <v>251</v>
      </c>
      <c r="D76" s="117" t="s">
        <v>205</v>
      </c>
      <c r="E76" s="78">
        <v>22969993232</v>
      </c>
      <c r="F76" s="118"/>
      <c r="G76" s="78">
        <v>22969993232</v>
      </c>
      <c r="H76" s="158">
        <f t="shared" si="0"/>
        <v>0.1196745769448941</v>
      </c>
      <c r="I76" s="158">
        <f t="shared" si="1"/>
        <v>0.125084054821489</v>
      </c>
    </row>
    <row r="77" spans="1:9" s="85" customFormat="1" ht="13.5">
      <c r="A77" s="115" t="s">
        <v>121</v>
      </c>
      <c r="B77" s="116" t="s">
        <v>63</v>
      </c>
      <c r="C77" s="117">
        <v>252</v>
      </c>
      <c r="D77" s="117"/>
      <c r="E77" s="78">
        <v>0</v>
      </c>
      <c r="F77" s="118"/>
      <c r="G77" s="78">
        <v>0</v>
      </c>
      <c r="H77" s="158">
        <f t="shared" si="0"/>
        <v>0</v>
      </c>
      <c r="I77" s="158">
        <f t="shared" si="1"/>
        <v>0</v>
      </c>
    </row>
    <row r="78" spans="1:9" s="85" customFormat="1" ht="13.5">
      <c r="A78" s="115" t="s">
        <v>122</v>
      </c>
      <c r="B78" s="116" t="s">
        <v>64</v>
      </c>
      <c r="C78" s="117">
        <v>258</v>
      </c>
      <c r="D78" s="117" t="s">
        <v>218</v>
      </c>
      <c r="E78" s="78">
        <f>30000000000+230285000</f>
        <v>30230285000</v>
      </c>
      <c r="F78" s="118"/>
      <c r="G78" s="78">
        <f>30000000000+230285000</f>
        <v>30230285000</v>
      </c>
      <c r="H78" s="158">
        <f aca="true" t="shared" si="2" ref="H78:H86">G78/$G$86</f>
        <v>0.1575009853837722</v>
      </c>
      <c r="I78" s="158">
        <f aca="true" t="shared" si="3" ref="I78:I86">E78/$E$86</f>
        <v>0.1646202760278304</v>
      </c>
    </row>
    <row r="79" spans="1:9" s="85" customFormat="1" ht="13.5">
      <c r="A79" s="115" t="s">
        <v>123</v>
      </c>
      <c r="B79" s="116" t="s">
        <v>65</v>
      </c>
      <c r="C79" s="117">
        <v>259</v>
      </c>
      <c r="D79" s="117"/>
      <c r="E79" s="78">
        <v>0</v>
      </c>
      <c r="F79" s="118"/>
      <c r="G79" s="78">
        <v>0</v>
      </c>
      <c r="H79" s="158">
        <f t="shared" si="2"/>
        <v>0</v>
      </c>
      <c r="I79" s="158">
        <f t="shared" si="3"/>
        <v>0</v>
      </c>
    </row>
    <row r="80" spans="1:9" s="85" customFormat="1" ht="13.5">
      <c r="A80" s="129"/>
      <c r="B80" s="116"/>
      <c r="C80" s="117"/>
      <c r="D80" s="117"/>
      <c r="E80" s="78"/>
      <c r="F80" s="118"/>
      <c r="G80" s="78"/>
      <c r="H80" s="158">
        <f t="shared" si="2"/>
        <v>0</v>
      </c>
      <c r="I80" s="158">
        <f t="shared" si="3"/>
        <v>0</v>
      </c>
    </row>
    <row r="81" spans="1:9" s="85" customFormat="1" ht="13.5">
      <c r="A81" s="38" t="s">
        <v>16</v>
      </c>
      <c r="B81" s="39" t="s">
        <v>66</v>
      </c>
      <c r="C81" s="40">
        <v>260</v>
      </c>
      <c r="D81" s="40"/>
      <c r="E81" s="76">
        <f>SUM(E82:E84)</f>
        <v>0</v>
      </c>
      <c r="F81" s="53"/>
      <c r="G81" s="76">
        <f>SUM(G82:G84)</f>
        <v>0</v>
      </c>
      <c r="H81" s="158">
        <f t="shared" si="2"/>
        <v>0</v>
      </c>
      <c r="I81" s="158">
        <f t="shared" si="3"/>
        <v>0</v>
      </c>
    </row>
    <row r="82" spans="1:9" s="85" customFormat="1" ht="13.5">
      <c r="A82" s="115" t="s">
        <v>120</v>
      </c>
      <c r="B82" s="116" t="s">
        <v>67</v>
      </c>
      <c r="C82" s="117">
        <v>261</v>
      </c>
      <c r="D82" s="117"/>
      <c r="E82" s="78">
        <v>0</v>
      </c>
      <c r="F82" s="118"/>
      <c r="G82" s="78"/>
      <c r="H82" s="158">
        <f t="shared" si="2"/>
        <v>0</v>
      </c>
      <c r="I82" s="158">
        <f t="shared" si="3"/>
        <v>0</v>
      </c>
    </row>
    <row r="83" spans="1:9" s="85" customFormat="1" ht="13.5">
      <c r="A83" s="115" t="s">
        <v>121</v>
      </c>
      <c r="B83" s="116" t="s">
        <v>68</v>
      </c>
      <c r="C83" s="117">
        <v>262</v>
      </c>
      <c r="D83" s="117"/>
      <c r="E83" s="78">
        <v>0</v>
      </c>
      <c r="F83" s="118"/>
      <c r="G83" s="78">
        <v>0</v>
      </c>
      <c r="H83" s="158">
        <f t="shared" si="2"/>
        <v>0</v>
      </c>
      <c r="I83" s="158">
        <f t="shared" si="3"/>
        <v>0</v>
      </c>
    </row>
    <row r="84" spans="1:9" s="85" customFormat="1" ht="13.5">
      <c r="A84" s="115" t="s">
        <v>122</v>
      </c>
      <c r="B84" s="116" t="s">
        <v>66</v>
      </c>
      <c r="C84" s="117">
        <v>268</v>
      </c>
      <c r="D84" s="117"/>
      <c r="E84" s="78">
        <v>0</v>
      </c>
      <c r="F84" s="118"/>
      <c r="G84" s="78">
        <v>0</v>
      </c>
      <c r="H84" s="158">
        <f t="shared" si="2"/>
        <v>0</v>
      </c>
      <c r="I84" s="158">
        <f t="shared" si="3"/>
        <v>0</v>
      </c>
    </row>
    <row r="85" spans="1:9" s="85" customFormat="1" ht="13.5">
      <c r="A85" s="129"/>
      <c r="B85" s="116"/>
      <c r="C85" s="117"/>
      <c r="D85" s="117"/>
      <c r="E85" s="135"/>
      <c r="F85" s="118"/>
      <c r="G85" s="135"/>
      <c r="H85" s="158">
        <f t="shared" si="2"/>
        <v>0</v>
      </c>
      <c r="I85" s="158">
        <f t="shared" si="3"/>
        <v>0</v>
      </c>
    </row>
    <row r="86" spans="1:9" s="85" customFormat="1" ht="14.25" thickBot="1">
      <c r="A86" s="38"/>
      <c r="B86" s="39" t="s">
        <v>23</v>
      </c>
      <c r="C86" s="40">
        <v>270</v>
      </c>
      <c r="D86" s="40"/>
      <c r="E86" s="51">
        <f>E50+E13</f>
        <v>183636461616</v>
      </c>
      <c r="F86" s="53"/>
      <c r="G86" s="51">
        <f>G50+G13</f>
        <v>191937116624</v>
      </c>
      <c r="H86" s="158">
        <f t="shared" si="2"/>
        <v>1</v>
      </c>
      <c r="I86" s="158">
        <f t="shared" si="3"/>
        <v>1</v>
      </c>
    </row>
    <row r="87" spans="5:9" s="85" customFormat="1" ht="14.25" thickTop="1">
      <c r="E87" s="86"/>
      <c r="F87" s="87"/>
      <c r="G87" s="86"/>
      <c r="H87" s="151"/>
      <c r="I87" s="151"/>
    </row>
    <row r="88" spans="8:9" ht="13.5">
      <c r="H88" s="151"/>
      <c r="I88" s="151"/>
    </row>
    <row r="89" spans="8:9" ht="13.5">
      <c r="H89" s="151"/>
      <c r="I89" s="151"/>
    </row>
    <row r="90" spans="1:9" ht="14.25">
      <c r="A90" s="81" t="s">
        <v>158</v>
      </c>
      <c r="H90" s="151"/>
      <c r="I90" s="151"/>
    </row>
    <row r="91" spans="1:9" ht="13.5">
      <c r="A91" s="85" t="s">
        <v>169</v>
      </c>
      <c r="H91" s="151"/>
      <c r="I91" s="151"/>
    </row>
    <row r="92" spans="1:9" ht="13.5">
      <c r="A92" s="85" t="s">
        <v>161</v>
      </c>
      <c r="H92" s="151"/>
      <c r="I92" s="151"/>
    </row>
    <row r="93" spans="1:9" ht="13.5">
      <c r="A93" s="116" t="s">
        <v>223</v>
      </c>
      <c r="H93" s="151"/>
      <c r="I93" s="151"/>
    </row>
    <row r="94" spans="1:9" ht="14.25" thickBot="1">
      <c r="A94" s="124" t="s">
        <v>141</v>
      </c>
      <c r="B94" s="125"/>
      <c r="C94" s="125"/>
      <c r="D94" s="125"/>
      <c r="E94" s="136"/>
      <c r="F94" s="137"/>
      <c r="G94" s="136"/>
      <c r="H94" s="151"/>
      <c r="I94" s="151"/>
    </row>
    <row r="95" spans="8:9" ht="13.5">
      <c r="H95" s="151"/>
      <c r="I95" s="151"/>
    </row>
    <row r="96" spans="1:9" ht="13.5">
      <c r="A96" s="85"/>
      <c r="B96" s="85"/>
      <c r="C96" s="85"/>
      <c r="D96" s="85"/>
      <c r="E96" s="86"/>
      <c r="F96" s="87"/>
      <c r="G96" s="86"/>
      <c r="H96" s="151"/>
      <c r="I96" s="151"/>
    </row>
    <row r="97" spans="1:9" ht="25.5">
      <c r="A97" s="108" t="s">
        <v>24</v>
      </c>
      <c r="B97" s="109"/>
      <c r="C97" s="110" t="s">
        <v>118</v>
      </c>
      <c r="D97" s="110" t="s">
        <v>117</v>
      </c>
      <c r="E97" s="111" t="s">
        <v>227</v>
      </c>
      <c r="F97" s="112"/>
      <c r="G97" s="111" t="s">
        <v>2</v>
      </c>
      <c r="H97" s="151"/>
      <c r="I97" s="151"/>
    </row>
    <row r="98" spans="1:9" ht="13.5">
      <c r="A98" s="38"/>
      <c r="B98" s="39"/>
      <c r="C98" s="40"/>
      <c r="D98" s="40"/>
      <c r="E98" s="77"/>
      <c r="F98" s="113"/>
      <c r="G98" s="77"/>
      <c r="H98" s="151"/>
      <c r="I98" s="151"/>
    </row>
    <row r="99" spans="1:11" ht="13.5">
      <c r="A99" s="38" t="s">
        <v>140</v>
      </c>
      <c r="B99" s="39" t="s">
        <v>25</v>
      </c>
      <c r="C99" s="40">
        <v>300</v>
      </c>
      <c r="D99" s="40"/>
      <c r="E99" s="76">
        <f>E101+E113</f>
        <v>25669944495</v>
      </c>
      <c r="F99" s="53"/>
      <c r="G99" s="76">
        <f>G101+G113</f>
        <v>31873641860</v>
      </c>
      <c r="H99" s="156">
        <f>G99/$G$143</f>
        <v>0.16606293988691967</v>
      </c>
      <c r="I99" s="156">
        <f>E99/$E$143</f>
        <v>0.13978675187435333</v>
      </c>
      <c r="J99" s="151">
        <f>G86/G99</f>
        <v>6.021813179273766</v>
      </c>
      <c r="K99" s="151">
        <f>E86/E99</f>
        <v>7.153753746984874</v>
      </c>
    </row>
    <row r="100" spans="1:11" ht="13.5">
      <c r="A100" s="38"/>
      <c r="B100" s="39"/>
      <c r="C100" s="40"/>
      <c r="D100" s="40"/>
      <c r="E100" s="76"/>
      <c r="F100" s="53"/>
      <c r="G100" s="76"/>
      <c r="H100" s="156">
        <f aca="true" t="shared" si="4" ref="H100:H143">G100/$G$143</f>
        <v>0</v>
      </c>
      <c r="I100" s="156">
        <f aca="true" t="shared" si="5" ref="I100:I143">E100/$E$143</f>
        <v>0</v>
      </c>
      <c r="J100" s="152">
        <f>G13/G101</f>
        <v>3.01625164129133</v>
      </c>
      <c r="K100" s="152">
        <f>E13/E101</f>
        <v>3.4784227097744225</v>
      </c>
    </row>
    <row r="101" spans="1:11" ht="13.5">
      <c r="A101" s="38" t="s">
        <v>3</v>
      </c>
      <c r="B101" s="39" t="s">
        <v>26</v>
      </c>
      <c r="C101" s="40">
        <v>310</v>
      </c>
      <c r="D101" s="40"/>
      <c r="E101" s="76">
        <f>SUM(E102:E111)</f>
        <v>25518255339</v>
      </c>
      <c r="F101" s="53"/>
      <c r="G101" s="76">
        <f>SUM(G102:G111)</f>
        <v>31788874289</v>
      </c>
      <c r="H101" s="156">
        <f t="shared" si="4"/>
        <v>0.16562129747563942</v>
      </c>
      <c r="I101" s="156">
        <f t="shared" si="5"/>
        <v>0.13896072225765774</v>
      </c>
      <c r="J101" s="152">
        <f>G15/G101</f>
        <v>1.6804406667047296</v>
      </c>
      <c r="K101" s="152">
        <f>E15/E101</f>
        <v>1.9908713288230178</v>
      </c>
    </row>
    <row r="102" spans="1:9" ht="13.5">
      <c r="A102" s="115" t="s">
        <v>120</v>
      </c>
      <c r="B102" s="116" t="s">
        <v>70</v>
      </c>
      <c r="C102" s="117">
        <v>311</v>
      </c>
      <c r="D102" s="117"/>
      <c r="E102" s="78"/>
      <c r="F102" s="118"/>
      <c r="G102" s="78">
        <v>5670937836</v>
      </c>
      <c r="H102" s="156">
        <f t="shared" si="4"/>
        <v>0.029545811335226137</v>
      </c>
      <c r="I102" s="156">
        <f t="shared" si="5"/>
        <v>0</v>
      </c>
    </row>
    <row r="103" spans="1:9" ht="13.5">
      <c r="A103" s="115" t="s">
        <v>121</v>
      </c>
      <c r="B103" s="116" t="s">
        <v>27</v>
      </c>
      <c r="C103" s="117">
        <v>312</v>
      </c>
      <c r="D103" s="117" t="s">
        <v>219</v>
      </c>
      <c r="E103" s="78">
        <v>8542721358</v>
      </c>
      <c r="F103" s="118"/>
      <c r="G103" s="78">
        <v>368330804</v>
      </c>
      <c r="H103" s="156">
        <f t="shared" si="4"/>
        <v>0.001919018116342504</v>
      </c>
      <c r="I103" s="156">
        <f t="shared" si="5"/>
        <v>0.04651974495056206</v>
      </c>
    </row>
    <row r="104" spans="1:9" ht="13.5">
      <c r="A104" s="115" t="s">
        <v>122</v>
      </c>
      <c r="B104" s="116" t="s">
        <v>28</v>
      </c>
      <c r="C104" s="117">
        <v>313</v>
      </c>
      <c r="D104" s="117" t="s">
        <v>215</v>
      </c>
      <c r="E104" s="78">
        <v>428494550</v>
      </c>
      <c r="F104" s="118"/>
      <c r="G104" s="78">
        <v>204237850</v>
      </c>
      <c r="H104" s="156">
        <f t="shared" si="4"/>
        <v>0.0010640873093873595</v>
      </c>
      <c r="I104" s="156">
        <f t="shared" si="5"/>
        <v>0.0023333849183830376</v>
      </c>
    </row>
    <row r="105" spans="1:9" ht="13.5">
      <c r="A105" s="115" t="s">
        <v>123</v>
      </c>
      <c r="B105" s="116" t="s">
        <v>29</v>
      </c>
      <c r="C105" s="117">
        <v>314</v>
      </c>
      <c r="D105" s="117" t="s">
        <v>206</v>
      </c>
      <c r="E105" s="78">
        <v>1466985827</v>
      </c>
      <c r="F105" s="118"/>
      <c r="G105" s="78">
        <v>5347869859</v>
      </c>
      <c r="H105" s="156">
        <f t="shared" si="4"/>
        <v>0.02786261434507398</v>
      </c>
      <c r="I105" s="156">
        <f t="shared" si="5"/>
        <v>0.007988532419381923</v>
      </c>
    </row>
    <row r="106" spans="1:9" ht="13.5">
      <c r="A106" s="115" t="s">
        <v>124</v>
      </c>
      <c r="B106" s="116" t="s">
        <v>176</v>
      </c>
      <c r="C106" s="117">
        <v>315</v>
      </c>
      <c r="D106" s="117" t="s">
        <v>207</v>
      </c>
      <c r="E106" s="78">
        <v>1789698598</v>
      </c>
      <c r="F106" s="118"/>
      <c r="G106" s="78">
        <v>6453608351</v>
      </c>
      <c r="H106" s="156">
        <f t="shared" si="4"/>
        <v>0.03362355580053053</v>
      </c>
      <c r="I106" s="156">
        <f t="shared" si="5"/>
        <v>0.009745878254517979</v>
      </c>
    </row>
    <row r="107" spans="1:9" ht="13.5">
      <c r="A107" s="115" t="s">
        <v>125</v>
      </c>
      <c r="B107" s="116" t="s">
        <v>31</v>
      </c>
      <c r="C107" s="117">
        <v>316</v>
      </c>
      <c r="D107" s="117" t="s">
        <v>208</v>
      </c>
      <c r="E107" s="78">
        <v>184560000</v>
      </c>
      <c r="F107" s="118"/>
      <c r="G107" s="78">
        <v>685200000</v>
      </c>
      <c r="H107" s="156">
        <f t="shared" si="4"/>
        <v>0.0035699192113127845</v>
      </c>
      <c r="I107" s="156">
        <f t="shared" si="5"/>
        <v>0.0010050291667344975</v>
      </c>
    </row>
    <row r="108" spans="1:9" ht="13.5">
      <c r="A108" s="115" t="s">
        <v>126</v>
      </c>
      <c r="B108" s="116" t="s">
        <v>71</v>
      </c>
      <c r="C108" s="117">
        <v>317</v>
      </c>
      <c r="D108" s="117"/>
      <c r="E108" s="78">
        <v>0</v>
      </c>
      <c r="F108" s="118"/>
      <c r="G108" s="78">
        <v>0</v>
      </c>
      <c r="H108" s="156">
        <f t="shared" si="4"/>
        <v>0</v>
      </c>
      <c r="I108" s="156">
        <f t="shared" si="5"/>
        <v>0</v>
      </c>
    </row>
    <row r="109" spans="1:9" ht="13.5">
      <c r="A109" s="115" t="s">
        <v>127</v>
      </c>
      <c r="B109" s="116" t="s">
        <v>72</v>
      </c>
      <c r="C109" s="117">
        <v>318</v>
      </c>
      <c r="D109" s="117"/>
      <c r="E109" s="78">
        <v>0</v>
      </c>
      <c r="F109" s="118"/>
      <c r="G109" s="78">
        <v>0</v>
      </c>
      <c r="H109" s="156">
        <f t="shared" si="4"/>
        <v>0</v>
      </c>
      <c r="I109" s="156">
        <f t="shared" si="5"/>
        <v>0</v>
      </c>
    </row>
    <row r="110" spans="1:9" ht="13.5">
      <c r="A110" s="115" t="s">
        <v>128</v>
      </c>
      <c r="B110" s="116" t="s">
        <v>177</v>
      </c>
      <c r="C110" s="117">
        <v>319</v>
      </c>
      <c r="D110" s="117" t="s">
        <v>209</v>
      </c>
      <c r="E110" s="78">
        <v>13105795006</v>
      </c>
      <c r="F110" s="118"/>
      <c r="G110" s="78">
        <v>13058689589</v>
      </c>
      <c r="H110" s="156">
        <f t="shared" si="4"/>
        <v>0.06803629135776612</v>
      </c>
      <c r="I110" s="156">
        <f t="shared" si="5"/>
        <v>0.07136815254807823</v>
      </c>
    </row>
    <row r="111" spans="1:9" ht="13.5">
      <c r="A111" s="115" t="s">
        <v>129</v>
      </c>
      <c r="B111" s="116" t="s">
        <v>178</v>
      </c>
      <c r="C111" s="117">
        <v>320</v>
      </c>
      <c r="D111" s="117"/>
      <c r="E111" s="78">
        <v>0</v>
      </c>
      <c r="F111" s="118"/>
      <c r="G111" s="78">
        <v>0</v>
      </c>
      <c r="H111" s="156">
        <f t="shared" si="4"/>
        <v>0</v>
      </c>
      <c r="I111" s="156">
        <f t="shared" si="5"/>
        <v>0</v>
      </c>
    </row>
    <row r="112" spans="1:9" ht="13.5">
      <c r="A112" s="115"/>
      <c r="B112" s="116"/>
      <c r="C112" s="117"/>
      <c r="D112" s="117"/>
      <c r="E112" s="78"/>
      <c r="F112" s="118"/>
      <c r="G112" s="78"/>
      <c r="H112" s="156">
        <f t="shared" si="4"/>
        <v>0</v>
      </c>
      <c r="I112" s="156">
        <f t="shared" si="5"/>
        <v>0</v>
      </c>
    </row>
    <row r="113" spans="1:9" ht="13.5">
      <c r="A113" s="38" t="s">
        <v>4</v>
      </c>
      <c r="B113" s="39" t="s">
        <v>30</v>
      </c>
      <c r="C113" s="40">
        <v>330</v>
      </c>
      <c r="D113" s="40"/>
      <c r="E113" s="76">
        <f>SUM(E114:E120)</f>
        <v>151689156</v>
      </c>
      <c r="F113" s="53"/>
      <c r="G113" s="76">
        <f>SUM(G114:G120)</f>
        <v>84767571</v>
      </c>
      <c r="H113" s="156">
        <f t="shared" si="4"/>
        <v>0.00044164241128024</v>
      </c>
      <c r="I113" s="156">
        <f t="shared" si="5"/>
        <v>0.000826029616695596</v>
      </c>
    </row>
    <row r="114" spans="1:9" ht="13.5">
      <c r="A114" s="115" t="s">
        <v>120</v>
      </c>
      <c r="B114" s="116" t="s">
        <v>73</v>
      </c>
      <c r="C114" s="117">
        <v>331</v>
      </c>
      <c r="D114" s="117"/>
      <c r="E114" s="78">
        <v>0</v>
      </c>
      <c r="F114" s="118"/>
      <c r="G114" s="78">
        <v>0</v>
      </c>
      <c r="H114" s="156">
        <f t="shared" si="4"/>
        <v>0</v>
      </c>
      <c r="I114" s="156">
        <f t="shared" si="5"/>
        <v>0</v>
      </c>
    </row>
    <row r="115" spans="1:9" ht="13.5">
      <c r="A115" s="115" t="s">
        <v>121</v>
      </c>
      <c r="B115" s="116" t="s">
        <v>74</v>
      </c>
      <c r="C115" s="117">
        <v>332</v>
      </c>
      <c r="D115" s="117"/>
      <c r="E115" s="78">
        <v>0</v>
      </c>
      <c r="F115" s="118"/>
      <c r="G115" s="78">
        <v>0</v>
      </c>
      <c r="H115" s="156">
        <f t="shared" si="4"/>
        <v>0</v>
      </c>
      <c r="I115" s="156">
        <f t="shared" si="5"/>
        <v>0</v>
      </c>
    </row>
    <row r="116" spans="1:9" ht="13.5">
      <c r="A116" s="115" t="s">
        <v>122</v>
      </c>
      <c r="B116" s="116" t="s">
        <v>75</v>
      </c>
      <c r="C116" s="117">
        <v>333</v>
      </c>
      <c r="D116" s="117"/>
      <c r="E116" s="78">
        <v>0</v>
      </c>
      <c r="F116" s="118"/>
      <c r="G116" s="78">
        <v>0</v>
      </c>
      <c r="H116" s="156">
        <f t="shared" si="4"/>
        <v>0</v>
      </c>
      <c r="I116" s="156">
        <f t="shared" si="5"/>
        <v>0</v>
      </c>
    </row>
    <row r="117" spans="1:9" ht="13.5">
      <c r="A117" s="115" t="s">
        <v>123</v>
      </c>
      <c r="B117" s="116" t="s">
        <v>76</v>
      </c>
      <c r="C117" s="117">
        <v>334</v>
      </c>
      <c r="D117" s="117"/>
      <c r="E117" s="78">
        <v>0</v>
      </c>
      <c r="F117" s="118"/>
      <c r="G117" s="78">
        <v>0</v>
      </c>
      <c r="H117" s="156">
        <f t="shared" si="4"/>
        <v>0</v>
      </c>
      <c r="I117" s="156">
        <f t="shared" si="5"/>
        <v>0</v>
      </c>
    </row>
    <row r="118" spans="1:9" ht="13.5">
      <c r="A118" s="115" t="s">
        <v>124</v>
      </c>
      <c r="B118" s="116" t="s">
        <v>77</v>
      </c>
      <c r="C118" s="117">
        <v>335</v>
      </c>
      <c r="D118" s="117"/>
      <c r="E118" s="78">
        <v>0</v>
      </c>
      <c r="F118" s="118"/>
      <c r="G118" s="78">
        <v>0</v>
      </c>
      <c r="H118" s="156">
        <f t="shared" si="4"/>
        <v>0</v>
      </c>
      <c r="I118" s="156">
        <f t="shared" si="5"/>
        <v>0</v>
      </c>
    </row>
    <row r="119" spans="1:9" ht="13.5">
      <c r="A119" s="115" t="s">
        <v>125</v>
      </c>
      <c r="B119" s="116" t="s">
        <v>179</v>
      </c>
      <c r="C119" s="117">
        <v>336</v>
      </c>
      <c r="D119" s="117" t="s">
        <v>210</v>
      </c>
      <c r="E119" s="78">
        <v>151689156</v>
      </c>
      <c r="F119" s="118"/>
      <c r="G119" s="78">
        <v>84767571</v>
      </c>
      <c r="H119" s="156">
        <f t="shared" si="4"/>
        <v>0.00044164241128024</v>
      </c>
      <c r="I119" s="156">
        <f t="shared" si="5"/>
        <v>0.000826029616695596</v>
      </c>
    </row>
    <row r="120" spans="1:9" ht="13.5">
      <c r="A120" s="115" t="s">
        <v>126</v>
      </c>
      <c r="B120" s="116" t="s">
        <v>180</v>
      </c>
      <c r="C120" s="117">
        <v>337</v>
      </c>
      <c r="D120" s="117"/>
      <c r="E120" s="78">
        <v>0</v>
      </c>
      <c r="F120" s="118"/>
      <c r="G120" s="78">
        <v>0</v>
      </c>
      <c r="H120" s="156">
        <f t="shared" si="4"/>
        <v>0</v>
      </c>
      <c r="I120" s="156">
        <f t="shared" si="5"/>
        <v>0</v>
      </c>
    </row>
    <row r="121" spans="1:9" ht="13.5">
      <c r="A121" s="115"/>
      <c r="B121" s="116"/>
      <c r="C121" s="117"/>
      <c r="D121" s="117"/>
      <c r="E121" s="78"/>
      <c r="F121" s="118"/>
      <c r="G121" s="78"/>
      <c r="H121" s="156">
        <f t="shared" si="4"/>
        <v>0</v>
      </c>
      <c r="I121" s="156">
        <f t="shared" si="5"/>
        <v>0</v>
      </c>
    </row>
    <row r="122" spans="1:9" ht="13.5">
      <c r="A122" s="38" t="s">
        <v>139</v>
      </c>
      <c r="B122" s="39" t="s">
        <v>32</v>
      </c>
      <c r="C122" s="40">
        <v>400</v>
      </c>
      <c r="D122" s="40"/>
      <c r="E122" s="76">
        <f>E124+E138</f>
        <v>157966517121</v>
      </c>
      <c r="F122" s="53"/>
      <c r="G122" s="76">
        <f>G124+G138</f>
        <v>160063474764</v>
      </c>
      <c r="H122" s="156">
        <f t="shared" si="4"/>
        <v>0.8339370601130803</v>
      </c>
      <c r="I122" s="156">
        <f t="shared" si="5"/>
        <v>0.8602132481256467</v>
      </c>
    </row>
    <row r="123" spans="1:9" ht="13.5">
      <c r="A123" s="38"/>
      <c r="B123" s="39"/>
      <c r="C123" s="40"/>
      <c r="D123" s="40"/>
      <c r="E123" s="76"/>
      <c r="F123" s="53"/>
      <c r="G123" s="76"/>
      <c r="H123" s="156">
        <f t="shared" si="4"/>
        <v>0</v>
      </c>
      <c r="I123" s="156">
        <f t="shared" si="5"/>
        <v>0</v>
      </c>
    </row>
    <row r="124" spans="1:9" ht="13.5">
      <c r="A124" s="38" t="s">
        <v>3</v>
      </c>
      <c r="B124" s="39" t="s">
        <v>78</v>
      </c>
      <c r="C124" s="40">
        <v>410</v>
      </c>
      <c r="D124" s="40"/>
      <c r="E124" s="76">
        <f>SUM(E125:E135)</f>
        <v>156928277845</v>
      </c>
      <c r="F124" s="53"/>
      <c r="G124" s="76">
        <f>SUM(G125:G135)</f>
        <v>158099735488</v>
      </c>
      <c r="H124" s="156">
        <f t="shared" si="4"/>
        <v>0.8237059004992423</v>
      </c>
      <c r="I124" s="156">
        <f t="shared" si="5"/>
        <v>0.8545594729065888</v>
      </c>
    </row>
    <row r="125" spans="1:9" ht="13.5">
      <c r="A125" s="115" t="s">
        <v>120</v>
      </c>
      <c r="B125" s="116" t="s">
        <v>79</v>
      </c>
      <c r="C125" s="117">
        <v>411</v>
      </c>
      <c r="D125" s="117" t="s">
        <v>211</v>
      </c>
      <c r="E125" s="78">
        <v>120973460000</v>
      </c>
      <c r="F125" s="118"/>
      <c r="G125" s="78">
        <v>120973460000</v>
      </c>
      <c r="H125" s="156">
        <f t="shared" si="4"/>
        <v>0.6302765308128702</v>
      </c>
      <c r="I125" s="156">
        <f t="shared" si="5"/>
        <v>0.6587660148503959</v>
      </c>
    </row>
    <row r="126" spans="1:9" ht="13.5">
      <c r="A126" s="115" t="s">
        <v>121</v>
      </c>
      <c r="B126" s="116" t="s">
        <v>80</v>
      </c>
      <c r="C126" s="117">
        <v>412</v>
      </c>
      <c r="D126" s="117"/>
      <c r="E126" s="78">
        <v>0</v>
      </c>
      <c r="F126" s="118"/>
      <c r="G126" s="78">
        <v>0</v>
      </c>
      <c r="H126" s="156">
        <f t="shared" si="4"/>
        <v>0</v>
      </c>
      <c r="I126" s="156">
        <f t="shared" si="5"/>
        <v>0</v>
      </c>
    </row>
    <row r="127" spans="1:9" ht="13.5">
      <c r="A127" s="115" t="s">
        <v>122</v>
      </c>
      <c r="B127" s="116" t="s">
        <v>181</v>
      </c>
      <c r="C127" s="117">
        <v>413</v>
      </c>
      <c r="D127" s="117"/>
      <c r="E127" s="78">
        <v>0</v>
      </c>
      <c r="F127" s="118"/>
      <c r="G127" s="78">
        <v>0</v>
      </c>
      <c r="H127" s="156">
        <f t="shared" si="4"/>
        <v>0</v>
      </c>
      <c r="I127" s="156">
        <f t="shared" si="5"/>
        <v>0</v>
      </c>
    </row>
    <row r="128" spans="1:9" ht="13.5">
      <c r="A128" s="115" t="s">
        <v>123</v>
      </c>
      <c r="B128" s="116" t="s">
        <v>182</v>
      </c>
      <c r="C128" s="117">
        <v>414</v>
      </c>
      <c r="D128" s="117"/>
      <c r="E128" s="78">
        <v>0</v>
      </c>
      <c r="F128" s="118"/>
      <c r="G128" s="78">
        <v>0</v>
      </c>
      <c r="H128" s="156">
        <f t="shared" si="4"/>
        <v>0</v>
      </c>
      <c r="I128" s="156">
        <f t="shared" si="5"/>
        <v>0</v>
      </c>
    </row>
    <row r="129" spans="1:9" ht="13.5">
      <c r="A129" s="115" t="s">
        <v>124</v>
      </c>
      <c r="B129" s="116" t="s">
        <v>33</v>
      </c>
      <c r="C129" s="117">
        <v>415</v>
      </c>
      <c r="D129" s="117"/>
      <c r="E129" s="78">
        <v>0</v>
      </c>
      <c r="F129" s="118"/>
      <c r="G129" s="78">
        <v>0</v>
      </c>
      <c r="H129" s="156">
        <f t="shared" si="4"/>
        <v>0</v>
      </c>
      <c r="I129" s="156">
        <f t="shared" si="5"/>
        <v>0</v>
      </c>
    </row>
    <row r="130" spans="1:9" ht="13.5">
      <c r="A130" s="115" t="s">
        <v>125</v>
      </c>
      <c r="B130" s="116" t="s">
        <v>81</v>
      </c>
      <c r="C130" s="117">
        <v>416</v>
      </c>
      <c r="D130" s="117"/>
      <c r="E130" s="78">
        <v>0</v>
      </c>
      <c r="F130" s="118"/>
      <c r="G130" s="78">
        <v>0</v>
      </c>
      <c r="H130" s="156">
        <f t="shared" si="4"/>
        <v>0</v>
      </c>
      <c r="I130" s="156">
        <f t="shared" si="5"/>
        <v>0</v>
      </c>
    </row>
    <row r="131" spans="1:9" ht="13.5">
      <c r="A131" s="115" t="s">
        <v>126</v>
      </c>
      <c r="B131" s="116" t="s">
        <v>34</v>
      </c>
      <c r="C131" s="117">
        <v>417</v>
      </c>
      <c r="D131" s="117" t="s">
        <v>211</v>
      </c>
      <c r="E131" s="78">
        <v>5705020501</v>
      </c>
      <c r="F131" s="118"/>
      <c r="G131" s="78">
        <v>5705020501</v>
      </c>
      <c r="H131" s="156">
        <f t="shared" si="4"/>
        <v>0.02972338337339928</v>
      </c>
      <c r="I131" s="156">
        <f t="shared" si="5"/>
        <v>0.031066926746441563</v>
      </c>
    </row>
    <row r="132" spans="1:9" ht="13.5">
      <c r="A132" s="115" t="s">
        <v>127</v>
      </c>
      <c r="B132" s="116" t="s">
        <v>35</v>
      </c>
      <c r="C132" s="117">
        <v>418</v>
      </c>
      <c r="D132" s="117" t="s">
        <v>211</v>
      </c>
      <c r="E132" s="78">
        <v>3845695851</v>
      </c>
      <c r="F132" s="118"/>
      <c r="G132" s="78">
        <v>3845695851</v>
      </c>
      <c r="H132" s="156">
        <f t="shared" si="4"/>
        <v>0.02003622810763393</v>
      </c>
      <c r="I132" s="156">
        <f t="shared" si="5"/>
        <v>0.020941896925904008</v>
      </c>
    </row>
    <row r="133" spans="1:9" ht="13.5">
      <c r="A133" s="115" t="s">
        <v>128</v>
      </c>
      <c r="B133" s="116" t="s">
        <v>82</v>
      </c>
      <c r="C133" s="117">
        <v>419</v>
      </c>
      <c r="D133" s="117"/>
      <c r="E133" s="78">
        <v>0</v>
      </c>
      <c r="F133" s="118"/>
      <c r="G133" s="78">
        <v>0</v>
      </c>
      <c r="H133" s="156">
        <f t="shared" si="4"/>
        <v>0</v>
      </c>
      <c r="I133" s="156">
        <f t="shared" si="5"/>
        <v>0</v>
      </c>
    </row>
    <row r="134" spans="1:9" ht="13.5">
      <c r="A134" s="115" t="s">
        <v>129</v>
      </c>
      <c r="B134" s="116" t="s">
        <v>190</v>
      </c>
      <c r="C134" s="153" t="s">
        <v>191</v>
      </c>
      <c r="D134" s="117" t="s">
        <v>211</v>
      </c>
      <c r="E134" s="78">
        <v>26404101493</v>
      </c>
      <c r="F134" s="118"/>
      <c r="G134" s="78">
        <v>27575559136</v>
      </c>
      <c r="H134" s="156">
        <f t="shared" si="4"/>
        <v>0.14366975820533884</v>
      </c>
      <c r="I134" s="156">
        <f t="shared" si="5"/>
        <v>0.14378463438384748</v>
      </c>
    </row>
    <row r="135" spans="1:9" ht="13.5">
      <c r="A135" s="115" t="s">
        <v>130</v>
      </c>
      <c r="B135" s="116" t="s">
        <v>183</v>
      </c>
      <c r="C135" s="117">
        <v>421</v>
      </c>
      <c r="D135" s="117"/>
      <c r="E135" s="78">
        <v>0</v>
      </c>
      <c r="F135" s="118"/>
      <c r="G135" s="78">
        <v>0</v>
      </c>
      <c r="H135" s="156">
        <f t="shared" si="4"/>
        <v>0</v>
      </c>
      <c r="I135" s="156">
        <f t="shared" si="5"/>
        <v>0</v>
      </c>
    </row>
    <row r="136" spans="1:9" ht="13.5">
      <c r="A136" s="115"/>
      <c r="B136" s="116"/>
      <c r="C136" s="117"/>
      <c r="D136" s="117"/>
      <c r="E136" s="78"/>
      <c r="F136" s="118"/>
      <c r="G136" s="78"/>
      <c r="H136" s="156">
        <f t="shared" si="4"/>
        <v>0</v>
      </c>
      <c r="I136" s="156">
        <f t="shared" si="5"/>
        <v>0</v>
      </c>
    </row>
    <row r="137" spans="1:9" ht="13.5">
      <c r="A137" s="115"/>
      <c r="B137" s="116"/>
      <c r="C137" s="117"/>
      <c r="D137" s="117"/>
      <c r="E137" s="78"/>
      <c r="F137" s="118"/>
      <c r="G137" s="78"/>
      <c r="H137" s="156">
        <f t="shared" si="4"/>
        <v>0</v>
      </c>
      <c r="I137" s="156">
        <f t="shared" si="5"/>
        <v>0</v>
      </c>
    </row>
    <row r="138" spans="1:9" ht="13.5">
      <c r="A138" s="38" t="s">
        <v>4</v>
      </c>
      <c r="B138" s="39" t="s">
        <v>83</v>
      </c>
      <c r="C138" s="154" t="s">
        <v>192</v>
      </c>
      <c r="D138" s="40"/>
      <c r="E138" s="76">
        <f>SUM(E139:E141)</f>
        <v>1038239276</v>
      </c>
      <c r="F138" s="53"/>
      <c r="G138" s="76">
        <f>SUM(G139:G141)</f>
        <v>1963739276</v>
      </c>
      <c r="H138" s="156">
        <f t="shared" si="4"/>
        <v>0.010231159613838088</v>
      </c>
      <c r="I138" s="156">
        <f t="shared" si="5"/>
        <v>0.005653775219057802</v>
      </c>
    </row>
    <row r="139" spans="1:9" ht="13.5">
      <c r="A139" s="115" t="s">
        <v>120</v>
      </c>
      <c r="B139" s="116" t="s">
        <v>84</v>
      </c>
      <c r="C139" s="117">
        <v>431</v>
      </c>
      <c r="D139" s="117" t="s">
        <v>212</v>
      </c>
      <c r="E139" s="78">
        <v>1038239276</v>
      </c>
      <c r="F139" s="118"/>
      <c r="G139" s="78">
        <v>1963739276</v>
      </c>
      <c r="H139" s="156">
        <f t="shared" si="4"/>
        <v>0.010231159613838088</v>
      </c>
      <c r="I139" s="156">
        <f t="shared" si="5"/>
        <v>0.005653775219057802</v>
      </c>
    </row>
    <row r="140" spans="1:9" ht="13.5">
      <c r="A140" s="115" t="s">
        <v>121</v>
      </c>
      <c r="B140" s="116" t="s">
        <v>85</v>
      </c>
      <c r="C140" s="117">
        <v>432</v>
      </c>
      <c r="D140" s="117"/>
      <c r="E140" s="78">
        <v>0</v>
      </c>
      <c r="F140" s="118"/>
      <c r="G140" s="78">
        <v>0</v>
      </c>
      <c r="H140" s="156">
        <f t="shared" si="4"/>
        <v>0</v>
      </c>
      <c r="I140" s="156">
        <f t="shared" si="5"/>
        <v>0</v>
      </c>
    </row>
    <row r="141" spans="1:9" ht="13.5">
      <c r="A141" s="115" t="s">
        <v>122</v>
      </c>
      <c r="B141" s="116" t="s">
        <v>36</v>
      </c>
      <c r="C141" s="117">
        <v>433</v>
      </c>
      <c r="D141" s="117"/>
      <c r="E141" s="78">
        <v>0</v>
      </c>
      <c r="F141" s="118"/>
      <c r="G141" s="78">
        <v>0</v>
      </c>
      <c r="H141" s="156">
        <f t="shared" si="4"/>
        <v>0</v>
      </c>
      <c r="I141" s="156">
        <f t="shared" si="5"/>
        <v>0</v>
      </c>
    </row>
    <row r="142" spans="1:9" ht="13.5">
      <c r="A142" s="115"/>
      <c r="B142" s="116"/>
      <c r="C142" s="117"/>
      <c r="D142" s="117"/>
      <c r="E142" s="78"/>
      <c r="F142" s="118"/>
      <c r="G142" s="78"/>
      <c r="H142" s="156">
        <f t="shared" si="4"/>
        <v>0</v>
      </c>
      <c r="I142" s="156">
        <f t="shared" si="5"/>
        <v>0</v>
      </c>
    </row>
    <row r="143" spans="1:9" s="85" customFormat="1" ht="14.25" thickBot="1">
      <c r="A143" s="38"/>
      <c r="B143" s="39" t="s">
        <v>37</v>
      </c>
      <c r="C143" s="40">
        <v>440</v>
      </c>
      <c r="D143" s="40"/>
      <c r="E143" s="54">
        <f>E122+E99</f>
        <v>183636461616</v>
      </c>
      <c r="F143" s="53"/>
      <c r="G143" s="54">
        <f>G122+G99</f>
        <v>191937116624</v>
      </c>
      <c r="H143" s="156">
        <f t="shared" si="4"/>
        <v>1</v>
      </c>
      <c r="I143" s="156">
        <f t="shared" si="5"/>
        <v>1</v>
      </c>
    </row>
    <row r="144" spans="1:7" ht="14.25" thickTop="1">
      <c r="A144" s="85"/>
      <c r="B144" s="85"/>
      <c r="C144" s="85"/>
      <c r="D144" s="85"/>
      <c r="E144" s="138">
        <f>E143-E86</f>
        <v>0</v>
      </c>
      <c r="F144" s="87"/>
      <c r="G144" s="138">
        <f>G143-G86</f>
        <v>0</v>
      </c>
    </row>
    <row r="145" spans="1:7" ht="13.5">
      <c r="A145" s="85"/>
      <c r="B145" s="85"/>
      <c r="C145" s="85"/>
      <c r="D145" s="85"/>
      <c r="E145" s="86"/>
      <c r="F145" s="87"/>
      <c r="G145" s="86"/>
    </row>
    <row r="148" ht="14.25">
      <c r="A148" s="81" t="s">
        <v>158</v>
      </c>
    </row>
    <row r="149" ht="13.5">
      <c r="A149" s="85" t="s">
        <v>169</v>
      </c>
    </row>
    <row r="150" ht="13.5">
      <c r="A150" s="85" t="s">
        <v>161</v>
      </c>
    </row>
    <row r="151" ht="13.5">
      <c r="A151" s="116" t="s">
        <v>223</v>
      </c>
    </row>
    <row r="152" spans="1:7" ht="14.25" thickBot="1">
      <c r="A152" s="124" t="s">
        <v>141</v>
      </c>
      <c r="B152" s="125"/>
      <c r="C152" s="125"/>
      <c r="D152" s="125"/>
      <c r="E152" s="136"/>
      <c r="F152" s="137"/>
      <c r="G152" s="136"/>
    </row>
    <row r="156" spans="1:7" ht="18.75">
      <c r="A156" s="95" t="s">
        <v>38</v>
      </c>
      <c r="B156" s="104"/>
      <c r="C156" s="104"/>
      <c r="D156" s="104"/>
      <c r="E156" s="104"/>
      <c r="F156" s="104"/>
      <c r="G156" s="104"/>
    </row>
    <row r="157" spans="5:7" ht="13.5">
      <c r="E157" s="92"/>
      <c r="F157" s="92"/>
      <c r="G157" s="92"/>
    </row>
    <row r="158" spans="1:7" ht="25.5">
      <c r="A158" s="108" t="s">
        <v>39</v>
      </c>
      <c r="B158" s="109"/>
      <c r="C158" s="110"/>
      <c r="D158" s="110" t="s">
        <v>117</v>
      </c>
      <c r="E158" s="111" t="s">
        <v>227</v>
      </c>
      <c r="F158" s="112"/>
      <c r="G158" s="111" t="s">
        <v>2</v>
      </c>
    </row>
    <row r="159" spans="1:7" ht="13.5">
      <c r="A159" s="139"/>
      <c r="B159" s="139"/>
      <c r="C159" s="139"/>
      <c r="D159" s="140"/>
      <c r="E159" s="140"/>
      <c r="F159" s="140"/>
      <c r="G159" s="140"/>
    </row>
    <row r="160" spans="1:7" ht="13.5">
      <c r="A160" s="115" t="s">
        <v>120</v>
      </c>
      <c r="B160" s="116" t="s">
        <v>40</v>
      </c>
      <c r="C160" s="116"/>
      <c r="D160" s="117"/>
      <c r="E160" s="141">
        <v>0</v>
      </c>
      <c r="F160" s="141"/>
      <c r="G160" s="141">
        <v>0</v>
      </c>
    </row>
    <row r="161" spans="1:7" ht="13.5">
      <c r="A161" s="115" t="s">
        <v>121</v>
      </c>
      <c r="B161" s="116" t="s">
        <v>41</v>
      </c>
      <c r="C161" s="116"/>
      <c r="D161" s="117" t="s">
        <v>213</v>
      </c>
      <c r="E161" s="55">
        <v>1539532000</v>
      </c>
      <c r="F161" s="141"/>
      <c r="G161" s="55">
        <v>73734000</v>
      </c>
    </row>
    <row r="162" spans="1:7" ht="13.5">
      <c r="A162" s="115" t="s">
        <v>122</v>
      </c>
      <c r="B162" s="116" t="s">
        <v>185</v>
      </c>
      <c r="C162" s="116"/>
      <c r="D162" s="117"/>
      <c r="E162" s="141">
        <v>0</v>
      </c>
      <c r="F162" s="141"/>
      <c r="G162" s="55">
        <v>0</v>
      </c>
    </row>
    <row r="163" spans="1:7" ht="13.5">
      <c r="A163" s="115" t="s">
        <v>123</v>
      </c>
      <c r="B163" s="116" t="s">
        <v>42</v>
      </c>
      <c r="C163" s="116"/>
      <c r="D163" s="117"/>
      <c r="E163" s="55">
        <f>39460608</f>
        <v>39460608</v>
      </c>
      <c r="F163" s="141"/>
      <c r="G163" s="55">
        <f>E163</f>
        <v>39460608</v>
      </c>
    </row>
    <row r="164" spans="1:7" ht="13.5">
      <c r="A164" s="115" t="s">
        <v>124</v>
      </c>
      <c r="B164" s="116" t="s">
        <v>168</v>
      </c>
      <c r="C164" s="116"/>
      <c r="D164" s="117"/>
      <c r="E164" s="92"/>
      <c r="F164" s="92"/>
      <c r="G164" s="92"/>
    </row>
    <row r="165" spans="1:7" ht="13.5">
      <c r="A165" s="115"/>
      <c r="B165" s="132" t="s">
        <v>171</v>
      </c>
      <c r="C165" s="132"/>
      <c r="D165" s="133"/>
      <c r="E165" s="142">
        <v>212.61</v>
      </c>
      <c r="F165" s="143"/>
      <c r="G165" s="155">
        <v>212.21</v>
      </c>
    </row>
    <row r="166" spans="1:7" ht="13.5">
      <c r="A166" s="115"/>
      <c r="B166" s="132" t="s">
        <v>167</v>
      </c>
      <c r="C166" s="132"/>
      <c r="D166" s="133"/>
      <c r="E166" s="142">
        <v>350.93</v>
      </c>
      <c r="F166" s="143"/>
      <c r="G166" s="155">
        <v>350.06</v>
      </c>
    </row>
    <row r="167" spans="1:7" ht="13.5">
      <c r="A167" s="115" t="s">
        <v>125</v>
      </c>
      <c r="B167" s="116" t="s">
        <v>184</v>
      </c>
      <c r="C167" s="116"/>
      <c r="D167" s="117"/>
      <c r="E167" s="141">
        <v>0</v>
      </c>
      <c r="F167" s="141"/>
      <c r="G167" s="141">
        <v>0</v>
      </c>
    </row>
    <row r="168" spans="1:7" ht="13.5">
      <c r="A168" s="129"/>
      <c r="B168" s="116"/>
      <c r="C168" s="116"/>
      <c r="D168" s="116"/>
      <c r="E168" s="116"/>
      <c r="F168" s="116"/>
      <c r="G168" s="55"/>
    </row>
    <row r="169" spans="1:7" ht="13.5">
      <c r="A169" s="85"/>
      <c r="B169" s="85"/>
      <c r="C169" s="85"/>
      <c r="D169" s="85"/>
      <c r="E169" s="114" t="s">
        <v>224</v>
      </c>
      <c r="F169" s="85"/>
      <c r="G169" s="85"/>
    </row>
    <row r="170" spans="1:7" ht="13.5">
      <c r="A170" s="85"/>
      <c r="B170" s="85"/>
      <c r="C170" s="85"/>
      <c r="D170" s="144"/>
      <c r="E170" s="144"/>
      <c r="F170" s="144"/>
      <c r="G170" s="144"/>
    </row>
    <row r="171" spans="1:7" ht="13.5">
      <c r="A171" s="85"/>
      <c r="B171" s="85"/>
      <c r="C171" s="85"/>
      <c r="D171" s="85"/>
      <c r="E171" s="85"/>
      <c r="F171" s="85"/>
      <c r="G171" s="85"/>
    </row>
    <row r="172" spans="1:7" ht="13.5">
      <c r="A172" s="85"/>
      <c r="B172" s="85"/>
      <c r="C172" s="85"/>
      <c r="D172" s="85"/>
      <c r="E172" s="85"/>
      <c r="F172" s="85"/>
      <c r="G172" s="85"/>
    </row>
    <row r="173" spans="1:7" ht="13.5">
      <c r="A173" s="85"/>
      <c r="B173" s="85"/>
      <c r="C173" s="85"/>
      <c r="D173" s="85"/>
      <c r="E173" s="85"/>
      <c r="F173" s="85"/>
      <c r="G173" s="85"/>
    </row>
    <row r="174" spans="1:7" ht="13.5">
      <c r="A174" s="114"/>
      <c r="B174" s="85"/>
      <c r="C174" s="114"/>
      <c r="D174" s="85"/>
      <c r="E174" s="85"/>
      <c r="F174" s="114"/>
      <c r="G174" s="85"/>
    </row>
    <row r="175" spans="1:7" ht="13.5">
      <c r="A175" s="145"/>
      <c r="B175" s="114"/>
      <c r="C175" s="145"/>
      <c r="D175" s="114"/>
      <c r="E175" s="114"/>
      <c r="F175" s="145"/>
      <c r="G175" s="114"/>
    </row>
    <row r="176" spans="1:7" ht="13.5">
      <c r="A176" s="85" t="s">
        <v>165</v>
      </c>
      <c r="C176" s="85"/>
      <c r="D176" s="85"/>
      <c r="E176" s="9" t="s">
        <v>163</v>
      </c>
      <c r="F176" s="87"/>
      <c r="G176" s="86"/>
    </row>
    <row r="177" spans="1:7" ht="13.5">
      <c r="A177" s="146" t="s">
        <v>170</v>
      </c>
      <c r="C177" s="85"/>
      <c r="D177" s="85"/>
      <c r="E177" s="36" t="s">
        <v>162</v>
      </c>
      <c r="F177" s="87"/>
      <c r="G177" s="86"/>
    </row>
    <row r="178" spans="1:7" ht="13.5">
      <c r="A178" s="147" t="s">
        <v>166</v>
      </c>
      <c r="C178" s="85"/>
      <c r="D178" s="85"/>
      <c r="E178" s="42" t="s">
        <v>156</v>
      </c>
      <c r="F178" s="87"/>
      <c r="G178" s="86"/>
    </row>
    <row r="179" spans="1:7" ht="13.5">
      <c r="A179" s="85"/>
      <c r="B179" s="85"/>
      <c r="C179" s="85"/>
      <c r="D179" s="85"/>
      <c r="E179" s="86"/>
      <c r="F179" s="87"/>
      <c r="G179" s="86"/>
    </row>
    <row r="180" spans="1:7" ht="13.5">
      <c r="A180" s="85"/>
      <c r="B180" s="85"/>
      <c r="C180" s="85"/>
      <c r="D180" s="85"/>
      <c r="E180" s="86"/>
      <c r="F180" s="87"/>
      <c r="G180" s="86"/>
    </row>
    <row r="181" spans="1:7" ht="13.5">
      <c r="A181" s="85"/>
      <c r="B181" s="85"/>
      <c r="C181" s="85"/>
      <c r="D181" s="85"/>
      <c r="E181" s="86"/>
      <c r="F181" s="87"/>
      <c r="G181" s="86"/>
    </row>
    <row r="182" spans="1:7" ht="13.5">
      <c r="A182" s="85"/>
      <c r="B182" s="148"/>
      <c r="C182" s="85"/>
      <c r="D182" s="85"/>
      <c r="E182" s="86"/>
      <c r="F182" s="87"/>
      <c r="G182" s="86"/>
    </row>
    <row r="183" spans="1:7" ht="13.5">
      <c r="A183" s="85"/>
      <c r="B183" s="149"/>
      <c r="C183" s="85"/>
      <c r="D183" s="85"/>
      <c r="E183" s="86"/>
      <c r="F183" s="87"/>
      <c r="G183" s="86"/>
    </row>
    <row r="184" spans="1:7" ht="13.5">
      <c r="A184" s="85"/>
      <c r="B184" s="150"/>
      <c r="C184" s="85"/>
      <c r="D184" s="85"/>
      <c r="E184" s="86"/>
      <c r="F184" s="87"/>
      <c r="G184" s="86"/>
    </row>
    <row r="185" spans="1:7" ht="13.5">
      <c r="A185" s="85"/>
      <c r="B185" s="85"/>
      <c r="C185" s="85"/>
      <c r="D185" s="85"/>
      <c r="E185" s="86"/>
      <c r="F185" s="87"/>
      <c r="G185" s="86"/>
    </row>
    <row r="186" spans="1:7" ht="13.5">
      <c r="A186" s="85"/>
      <c r="B186" s="85"/>
      <c r="C186" s="85"/>
      <c r="D186" s="85"/>
      <c r="E186" s="86"/>
      <c r="F186" s="87"/>
      <c r="G186" s="86"/>
    </row>
    <row r="187" spans="1:7" ht="13.5">
      <c r="A187" s="85"/>
      <c r="B187" s="85"/>
      <c r="C187" s="85"/>
      <c r="D187" s="85"/>
      <c r="E187" s="86"/>
      <c r="F187" s="87"/>
      <c r="G187" s="86"/>
    </row>
    <row r="188" spans="1:7" ht="13.5">
      <c r="A188" s="85"/>
      <c r="B188" s="85"/>
      <c r="C188" s="85"/>
      <c r="D188" s="85"/>
      <c r="E188" s="86"/>
      <c r="F188" s="87"/>
      <c r="G188" s="86"/>
    </row>
    <row r="189" spans="1:7" ht="13.5">
      <c r="A189" s="85"/>
      <c r="B189" s="85"/>
      <c r="C189" s="85"/>
      <c r="D189" s="85"/>
      <c r="E189" s="86"/>
      <c r="F189" s="87"/>
      <c r="G189" s="86"/>
    </row>
    <row r="190" spans="1:7" ht="13.5">
      <c r="A190" s="85"/>
      <c r="B190" s="85"/>
      <c r="C190" s="85"/>
      <c r="D190" s="85"/>
      <c r="E190" s="86"/>
      <c r="F190" s="87"/>
      <c r="G190" s="86"/>
    </row>
  </sheetData>
  <printOptions horizontalCentered="1"/>
  <pageMargins left="0.75" right="0.5" top="0.4" bottom="0.5" header="0" footer="0.35"/>
  <pageSetup firstPageNumber="7" useFirstPageNumber="1" horizontalDpi="600" verticalDpi="600" orientation="portrait" paperSize="9" r:id="rId1"/>
  <rowBreaks count="3" manualBreakCount="3">
    <brk id="41" max="255" man="1"/>
    <brk id="89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workbookViewId="0" topLeftCell="A1">
      <selection activeCell="A19" sqref="A19"/>
    </sheetView>
  </sheetViews>
  <sheetFormatPr defaultColWidth="9.140625" defaultRowHeight="12.75"/>
  <cols>
    <col min="1" max="1" width="0.13671875" style="160" customWidth="1"/>
    <col min="2" max="2" width="45.00390625" style="160" customWidth="1"/>
    <col min="3" max="3" width="5.7109375" style="160" customWidth="1"/>
    <col min="4" max="4" width="8.00390625" style="160" customWidth="1"/>
    <col min="5" max="5" width="16.8515625" style="160" customWidth="1"/>
    <col min="6" max="7" width="17.28125" style="160" customWidth="1"/>
    <col min="8" max="8" width="18.57421875" style="160" customWidth="1"/>
    <col min="9" max="9" width="15.7109375" style="226" hidden="1" customWidth="1"/>
    <col min="10" max="10" width="15.421875" style="160" bestFit="1" customWidth="1"/>
    <col min="11" max="16384" width="9.140625" style="160" customWidth="1"/>
  </cols>
  <sheetData>
    <row r="1" spans="1:9" s="4" customFormat="1" ht="18" customHeight="1">
      <c r="A1" s="3" t="s">
        <v>158</v>
      </c>
      <c r="I1" s="6"/>
    </row>
    <row r="2" spans="1:9" s="5" customFormat="1" ht="12.75">
      <c r="A2" s="73" t="s">
        <v>232</v>
      </c>
      <c r="I2" s="238"/>
    </row>
    <row r="3" spans="1:9" s="4" customFormat="1" ht="24.75" customHeight="1">
      <c r="A3" s="239" t="s">
        <v>138</v>
      </c>
      <c r="B3" s="174"/>
      <c r="C3" s="174"/>
      <c r="D3" s="174"/>
      <c r="E3" s="174"/>
      <c r="F3" s="174"/>
      <c r="G3" s="174"/>
      <c r="H3" s="174"/>
      <c r="I3" s="240"/>
    </row>
    <row r="4" spans="1:9" s="170" customFormat="1" ht="15">
      <c r="A4" s="177" t="s">
        <v>296</v>
      </c>
      <c r="B4" s="177"/>
      <c r="C4" s="177"/>
      <c r="D4" s="177"/>
      <c r="E4" s="177"/>
      <c r="F4" s="177"/>
      <c r="G4" s="177"/>
      <c r="H4" s="177"/>
      <c r="I4" s="241"/>
    </row>
    <row r="5" spans="1:9" s="170" customFormat="1" ht="15">
      <c r="A5" s="177"/>
      <c r="B5" s="177"/>
      <c r="C5" s="177" t="s">
        <v>297</v>
      </c>
      <c r="D5" s="176"/>
      <c r="E5" s="177"/>
      <c r="F5" s="177"/>
      <c r="G5" s="177" t="s">
        <v>298</v>
      </c>
      <c r="H5" s="177"/>
      <c r="I5" s="241"/>
    </row>
    <row r="6" spans="7:9" ht="15">
      <c r="G6" s="1"/>
      <c r="I6" s="242" t="s">
        <v>299</v>
      </c>
    </row>
    <row r="7" spans="1:9" ht="29.25">
      <c r="A7" s="243" t="s">
        <v>39</v>
      </c>
      <c r="B7" s="244"/>
      <c r="C7" s="245" t="s">
        <v>118</v>
      </c>
      <c r="D7" s="246" t="s">
        <v>119</v>
      </c>
      <c r="E7" s="247" t="s">
        <v>300</v>
      </c>
      <c r="F7" s="248"/>
      <c r="G7" s="249" t="s">
        <v>301</v>
      </c>
      <c r="H7" s="250"/>
      <c r="I7" s="251" t="s">
        <v>302</v>
      </c>
    </row>
    <row r="8" spans="1:9" ht="15">
      <c r="A8" s="243"/>
      <c r="B8" s="252"/>
      <c r="C8" s="253"/>
      <c r="D8" s="254"/>
      <c r="E8" s="255" t="s">
        <v>217</v>
      </c>
      <c r="F8" s="256" t="s">
        <v>303</v>
      </c>
      <c r="G8" s="256" t="s">
        <v>217</v>
      </c>
      <c r="H8" s="256" t="s">
        <v>303</v>
      </c>
      <c r="I8" s="257"/>
    </row>
    <row r="9" spans="1:9" ht="15">
      <c r="A9" s="243"/>
      <c r="B9" s="258">
        <v>1</v>
      </c>
      <c r="C9" s="259" t="s">
        <v>304</v>
      </c>
      <c r="D9" s="260">
        <v>3</v>
      </c>
      <c r="E9" s="260">
        <v>4</v>
      </c>
      <c r="F9" s="260">
        <v>5</v>
      </c>
      <c r="G9" s="260">
        <v>6</v>
      </c>
      <c r="H9" s="260">
        <v>7</v>
      </c>
      <c r="I9" s="257"/>
    </row>
    <row r="10" spans="1:9" ht="15">
      <c r="A10" s="261"/>
      <c r="B10" s="262"/>
      <c r="C10" s="263"/>
      <c r="D10" s="263"/>
      <c r="E10" s="263"/>
      <c r="F10" s="263"/>
      <c r="G10" s="263"/>
      <c r="H10" s="263"/>
      <c r="I10" s="264"/>
    </row>
    <row r="11" spans="1:10" s="1" customFormat="1" ht="15">
      <c r="A11" s="265" t="s">
        <v>120</v>
      </c>
      <c r="B11" s="266" t="s">
        <v>305</v>
      </c>
      <c r="C11" s="267" t="s">
        <v>88</v>
      </c>
      <c r="D11" s="163" t="s">
        <v>306</v>
      </c>
      <c r="E11" s="268">
        <v>38208721263</v>
      </c>
      <c r="F11" s="269">
        <v>41114737170</v>
      </c>
      <c r="G11" s="268">
        <v>38208721263</v>
      </c>
      <c r="H11" s="269">
        <v>41114737170</v>
      </c>
      <c r="I11" s="270"/>
      <c r="J11" s="271"/>
    </row>
    <row r="12" spans="1:9" s="1" customFormat="1" ht="15">
      <c r="A12" s="265"/>
      <c r="B12" s="266"/>
      <c r="C12" s="267"/>
      <c r="D12" s="163"/>
      <c r="E12" s="268"/>
      <c r="F12" s="266"/>
      <c r="G12" s="268"/>
      <c r="H12" s="266"/>
      <c r="I12" s="270"/>
    </row>
    <row r="13" spans="1:10" s="1" customFormat="1" ht="15">
      <c r="A13" s="265" t="s">
        <v>121</v>
      </c>
      <c r="B13" s="266" t="s">
        <v>307</v>
      </c>
      <c r="C13" s="267" t="s">
        <v>90</v>
      </c>
      <c r="D13" s="163"/>
      <c r="E13" s="268"/>
      <c r="F13" s="269"/>
      <c r="G13" s="268"/>
      <c r="H13" s="269"/>
      <c r="I13" s="270"/>
      <c r="J13" s="271"/>
    </row>
    <row r="14" spans="1:9" s="1" customFormat="1" ht="15">
      <c r="A14" s="265"/>
      <c r="B14" s="266"/>
      <c r="C14" s="267"/>
      <c r="D14" s="163"/>
      <c r="E14" s="268"/>
      <c r="F14" s="269"/>
      <c r="G14" s="268"/>
      <c r="H14" s="269"/>
      <c r="I14" s="270"/>
    </row>
    <row r="15" spans="1:10" s="1" customFormat="1" ht="15">
      <c r="A15" s="265" t="s">
        <v>122</v>
      </c>
      <c r="B15" s="266" t="s">
        <v>308</v>
      </c>
      <c r="C15" s="272">
        <v>10</v>
      </c>
      <c r="D15" s="163"/>
      <c r="E15" s="273">
        <f>E11-E13</f>
        <v>38208721263</v>
      </c>
      <c r="F15" s="273">
        <f>F11-F13</f>
        <v>41114737170</v>
      </c>
      <c r="G15" s="273">
        <f>G11-G13</f>
        <v>38208721263</v>
      </c>
      <c r="H15" s="273">
        <f>H11-H13</f>
        <v>41114737170</v>
      </c>
      <c r="I15" s="270">
        <f>I11-I13</f>
        <v>0</v>
      </c>
      <c r="J15" s="271"/>
    </row>
    <row r="16" spans="1:9" s="1" customFormat="1" ht="15">
      <c r="A16" s="265"/>
      <c r="B16" s="266"/>
      <c r="C16" s="272"/>
      <c r="D16" s="163"/>
      <c r="E16" s="268"/>
      <c r="F16" s="269"/>
      <c r="G16" s="268"/>
      <c r="H16" s="269"/>
      <c r="I16" s="270"/>
    </row>
    <row r="17" spans="1:10" s="1" customFormat="1" ht="15">
      <c r="A17" s="265" t="s">
        <v>123</v>
      </c>
      <c r="B17" s="266" t="s">
        <v>309</v>
      </c>
      <c r="C17" s="272">
        <v>11</v>
      </c>
      <c r="D17" s="163" t="s">
        <v>310</v>
      </c>
      <c r="E17" s="268">
        <v>26057247573</v>
      </c>
      <c r="F17" s="269">
        <v>34225142439</v>
      </c>
      <c r="G17" s="268">
        <v>26057247573</v>
      </c>
      <c r="H17" s="269">
        <v>34225142439</v>
      </c>
      <c r="I17" s="270"/>
      <c r="J17" s="271"/>
    </row>
    <row r="18" spans="1:9" s="1" customFormat="1" ht="15">
      <c r="A18" s="265"/>
      <c r="B18" s="266"/>
      <c r="C18" s="272"/>
      <c r="D18" s="163"/>
      <c r="E18" s="268"/>
      <c r="F18" s="269"/>
      <c r="G18" s="268"/>
      <c r="H18" s="269"/>
      <c r="I18" s="270"/>
    </row>
    <row r="19" spans="1:10" s="1" customFormat="1" ht="15">
      <c r="A19" s="265" t="s">
        <v>124</v>
      </c>
      <c r="B19" s="266" t="s">
        <v>311</v>
      </c>
      <c r="C19" s="272">
        <v>20</v>
      </c>
      <c r="D19" s="163"/>
      <c r="E19" s="274">
        <f>E15-E17</f>
        <v>12151473690</v>
      </c>
      <c r="F19" s="274">
        <f>F15-F17</f>
        <v>6889594731</v>
      </c>
      <c r="G19" s="274">
        <f>G15-G17</f>
        <v>12151473690</v>
      </c>
      <c r="H19" s="274">
        <f>H15-H17</f>
        <v>6889594731</v>
      </c>
      <c r="I19" s="270">
        <f>I15-I17</f>
        <v>0</v>
      </c>
      <c r="J19" s="271"/>
    </row>
    <row r="20" spans="1:9" s="1" customFormat="1" ht="15">
      <c r="A20" s="265"/>
      <c r="B20" s="266"/>
      <c r="C20" s="272"/>
      <c r="D20" s="163"/>
      <c r="E20" s="268"/>
      <c r="F20" s="269"/>
      <c r="G20" s="268"/>
      <c r="H20" s="269"/>
      <c r="I20" s="270"/>
    </row>
    <row r="21" spans="1:10" s="1" customFormat="1" ht="15">
      <c r="A21" s="265" t="s">
        <v>125</v>
      </c>
      <c r="B21" s="266" t="s">
        <v>312</v>
      </c>
      <c r="C21" s="272">
        <v>21</v>
      </c>
      <c r="D21" s="163" t="s">
        <v>313</v>
      </c>
      <c r="E21" s="268">
        <v>360058320</v>
      </c>
      <c r="F21" s="269">
        <v>33448997</v>
      </c>
      <c r="G21" s="268">
        <v>360058320</v>
      </c>
      <c r="H21" s="269">
        <v>33448997</v>
      </c>
      <c r="I21" s="270"/>
      <c r="J21" s="271"/>
    </row>
    <row r="22" spans="1:9" s="1" customFormat="1" ht="15">
      <c r="A22" s="265"/>
      <c r="B22" s="266"/>
      <c r="C22" s="163"/>
      <c r="D22" s="163"/>
      <c r="E22" s="268"/>
      <c r="F22" s="269"/>
      <c r="G22" s="268"/>
      <c r="H22" s="269"/>
      <c r="I22" s="270"/>
    </row>
    <row r="23" spans="1:10" s="1" customFormat="1" ht="15.75">
      <c r="A23" s="265" t="s">
        <v>126</v>
      </c>
      <c r="B23" s="266" t="s">
        <v>314</v>
      </c>
      <c r="C23" s="272">
        <v>22</v>
      </c>
      <c r="D23" s="163" t="s">
        <v>315</v>
      </c>
      <c r="E23" s="275">
        <v>14668826</v>
      </c>
      <c r="F23" s="269">
        <v>103993950</v>
      </c>
      <c r="G23" s="275">
        <v>14668826</v>
      </c>
      <c r="H23" s="269">
        <v>103993950</v>
      </c>
      <c r="I23" s="270"/>
      <c r="J23" s="271"/>
    </row>
    <row r="24" spans="1:10" ht="15">
      <c r="A24" s="276"/>
      <c r="B24" s="162" t="s">
        <v>316</v>
      </c>
      <c r="C24" s="163">
        <v>23</v>
      </c>
      <c r="D24" s="163"/>
      <c r="E24" s="277">
        <v>14668826</v>
      </c>
      <c r="F24" s="269">
        <v>103993950</v>
      </c>
      <c r="G24" s="277">
        <v>14668826</v>
      </c>
      <c r="H24" s="269">
        <v>103993950</v>
      </c>
      <c r="I24" s="278"/>
      <c r="J24" s="271"/>
    </row>
    <row r="25" spans="1:9" ht="15">
      <c r="A25" s="276"/>
      <c r="B25" s="162"/>
      <c r="C25" s="163"/>
      <c r="D25" s="163"/>
      <c r="E25" s="268"/>
      <c r="F25" s="269"/>
      <c r="G25" s="268"/>
      <c r="H25" s="269"/>
      <c r="I25" s="278"/>
    </row>
    <row r="26" spans="1:10" s="1" customFormat="1" ht="15">
      <c r="A26" s="265" t="s">
        <v>127</v>
      </c>
      <c r="B26" s="266" t="s">
        <v>317</v>
      </c>
      <c r="C26" s="272">
        <v>24</v>
      </c>
      <c r="D26" s="163" t="s">
        <v>318</v>
      </c>
      <c r="E26" s="279">
        <v>548555857</v>
      </c>
      <c r="F26" s="269">
        <v>999211639</v>
      </c>
      <c r="G26" s="279">
        <v>548555857</v>
      </c>
      <c r="H26" s="269">
        <v>999211639</v>
      </c>
      <c r="I26" s="270"/>
      <c r="J26" s="271"/>
    </row>
    <row r="27" spans="1:9" s="1" customFormat="1" ht="15">
      <c r="A27" s="265"/>
      <c r="B27" s="266"/>
      <c r="C27" s="163"/>
      <c r="D27" s="163"/>
      <c r="E27" s="268"/>
      <c r="F27" s="269"/>
      <c r="G27" s="268"/>
      <c r="H27" s="269"/>
      <c r="I27" s="270"/>
    </row>
    <row r="28" spans="1:10" s="1" customFormat="1" ht="15">
      <c r="A28" s="265" t="s">
        <v>128</v>
      </c>
      <c r="B28" s="266" t="s">
        <v>319</v>
      </c>
      <c r="C28" s="272">
        <v>25</v>
      </c>
      <c r="D28" s="163" t="s">
        <v>320</v>
      </c>
      <c r="E28" s="268">
        <v>1996967222</v>
      </c>
      <c r="F28" s="269">
        <v>1914187820</v>
      </c>
      <c r="G28" s="268">
        <v>1996967222</v>
      </c>
      <c r="H28" s="269">
        <v>1914187820</v>
      </c>
      <c r="I28" s="270"/>
      <c r="J28" s="271"/>
    </row>
    <row r="29" spans="1:9" s="1" customFormat="1" ht="15">
      <c r="A29" s="265"/>
      <c r="B29" s="266"/>
      <c r="C29" s="272"/>
      <c r="D29" s="163"/>
      <c r="E29" s="268"/>
      <c r="F29" s="269"/>
      <c r="G29" s="268"/>
      <c r="H29" s="269"/>
      <c r="I29" s="270"/>
    </row>
    <row r="30" spans="1:10" s="1" customFormat="1" ht="15">
      <c r="A30" s="265" t="s">
        <v>129</v>
      </c>
      <c r="B30" s="266" t="s">
        <v>321</v>
      </c>
      <c r="C30" s="272">
        <v>30</v>
      </c>
      <c r="D30" s="163"/>
      <c r="E30" s="269">
        <f>E19+E21-E23-E26-E28</f>
        <v>9951340105</v>
      </c>
      <c r="F30" s="269">
        <f>F19+F21-F23-F26-F28</f>
        <v>3905650319</v>
      </c>
      <c r="G30" s="269">
        <f>G19+G21-G23-G26-G28</f>
        <v>9951340105</v>
      </c>
      <c r="H30" s="269">
        <f>H19+H21-H23-H26-H28</f>
        <v>3905650319</v>
      </c>
      <c r="I30" s="270">
        <f>I19+I21-I23-I26-I28</f>
        <v>0</v>
      </c>
      <c r="J30" s="271"/>
    </row>
    <row r="31" spans="1:9" s="1" customFormat="1" ht="15">
      <c r="A31" s="265"/>
      <c r="B31" s="266"/>
      <c r="C31" s="272"/>
      <c r="D31" s="163"/>
      <c r="E31" s="268"/>
      <c r="F31" s="269"/>
      <c r="G31" s="268"/>
      <c r="H31" s="269"/>
      <c r="I31" s="270"/>
    </row>
    <row r="32" spans="1:10" s="1" customFormat="1" ht="15">
      <c r="A32" s="265" t="s">
        <v>130</v>
      </c>
      <c r="B32" s="266" t="s">
        <v>322</v>
      </c>
      <c r="C32" s="272">
        <v>31</v>
      </c>
      <c r="D32" s="163" t="s">
        <v>323</v>
      </c>
      <c r="E32" s="268">
        <v>49899060</v>
      </c>
      <c r="F32" s="269">
        <v>711846852</v>
      </c>
      <c r="G32" s="268">
        <v>49899060</v>
      </c>
      <c r="H32" s="269">
        <v>711846852</v>
      </c>
      <c r="I32" s="270"/>
      <c r="J32" s="271"/>
    </row>
    <row r="33" spans="1:9" s="1" customFormat="1" ht="15">
      <c r="A33" s="265"/>
      <c r="B33" s="266"/>
      <c r="C33" s="163"/>
      <c r="D33" s="163"/>
      <c r="E33" s="268"/>
      <c r="F33" s="269"/>
      <c r="G33" s="268"/>
      <c r="H33" s="269"/>
      <c r="I33" s="270"/>
    </row>
    <row r="34" spans="1:10" s="1" customFormat="1" ht="15">
      <c r="A34" s="265" t="s">
        <v>131</v>
      </c>
      <c r="B34" s="266" t="s">
        <v>324</v>
      </c>
      <c r="C34" s="272">
        <v>32</v>
      </c>
      <c r="D34" s="163" t="s">
        <v>325</v>
      </c>
      <c r="E34" s="269">
        <v>110054099</v>
      </c>
      <c r="F34" s="269">
        <v>765665364</v>
      </c>
      <c r="G34" s="269">
        <v>110054099</v>
      </c>
      <c r="H34" s="269">
        <v>765665364</v>
      </c>
      <c r="I34" s="270"/>
      <c r="J34" s="271"/>
    </row>
    <row r="35" spans="1:9" s="1" customFormat="1" ht="15">
      <c r="A35" s="265"/>
      <c r="B35" s="266"/>
      <c r="C35" s="272"/>
      <c r="D35" s="163"/>
      <c r="E35" s="268"/>
      <c r="F35" s="269"/>
      <c r="G35" s="268"/>
      <c r="H35" s="269"/>
      <c r="I35" s="270"/>
    </row>
    <row r="36" spans="1:9" s="1" customFormat="1" ht="15">
      <c r="A36" s="265"/>
      <c r="B36" s="266"/>
      <c r="C36" s="272"/>
      <c r="D36" s="163"/>
      <c r="E36" s="268"/>
      <c r="F36" s="269"/>
      <c r="G36" s="268"/>
      <c r="H36" s="269"/>
      <c r="I36" s="270"/>
    </row>
    <row r="37" spans="1:10" s="1" customFormat="1" ht="15">
      <c r="A37" s="265" t="s">
        <v>132</v>
      </c>
      <c r="B37" s="266" t="s">
        <v>326</v>
      </c>
      <c r="C37" s="272">
        <v>40</v>
      </c>
      <c r="D37" s="163"/>
      <c r="E37" s="279">
        <f>E32-E34</f>
        <v>-60155039</v>
      </c>
      <c r="F37" s="279">
        <f>F32-F34</f>
        <v>-53818512</v>
      </c>
      <c r="G37" s="279">
        <f>G32-G34</f>
        <v>-60155039</v>
      </c>
      <c r="H37" s="279">
        <f>H32-H34</f>
        <v>-53818512</v>
      </c>
      <c r="I37" s="270">
        <f>I30+I32-I34</f>
        <v>0</v>
      </c>
      <c r="J37" s="271"/>
    </row>
    <row r="38" spans="1:9" s="1" customFormat="1" ht="15">
      <c r="A38" s="265"/>
      <c r="B38" s="266"/>
      <c r="C38" s="272"/>
      <c r="D38" s="163"/>
      <c r="E38" s="268"/>
      <c r="F38" s="269"/>
      <c r="G38" s="268"/>
      <c r="H38" s="269"/>
      <c r="I38" s="270"/>
    </row>
    <row r="39" spans="1:10" s="1" customFormat="1" ht="15">
      <c r="A39" s="265" t="s">
        <v>133</v>
      </c>
      <c r="B39" s="266" t="s">
        <v>327</v>
      </c>
      <c r="C39" s="272">
        <v>50</v>
      </c>
      <c r="D39" s="163"/>
      <c r="E39" s="268">
        <f>E30+E37</f>
        <v>9891185066</v>
      </c>
      <c r="F39" s="269">
        <f>F30+F37</f>
        <v>3851831807</v>
      </c>
      <c r="G39" s="268">
        <f>G30+G37</f>
        <v>9891185066</v>
      </c>
      <c r="H39" s="269">
        <f>H30+H37</f>
        <v>3851831807</v>
      </c>
      <c r="I39" s="270">
        <f>I30+I37</f>
        <v>0</v>
      </c>
      <c r="J39" s="271"/>
    </row>
    <row r="40" spans="1:9" s="1" customFormat="1" ht="14.25">
      <c r="A40" s="265"/>
      <c r="B40" s="266"/>
      <c r="C40" s="272"/>
      <c r="D40" s="272"/>
      <c r="E40" s="268"/>
      <c r="F40" s="269"/>
      <c r="G40" s="268"/>
      <c r="H40" s="269"/>
      <c r="I40" s="270"/>
    </row>
    <row r="41" spans="1:9" s="1" customFormat="1" ht="15.75">
      <c r="A41" s="265"/>
      <c r="B41" s="266" t="s">
        <v>328</v>
      </c>
      <c r="C41" s="272">
        <v>51</v>
      </c>
      <c r="D41" s="163" t="s">
        <v>329</v>
      </c>
      <c r="E41" s="268">
        <v>1384765909</v>
      </c>
      <c r="F41" s="275">
        <v>481478976</v>
      </c>
      <c r="G41" s="268">
        <v>1384765909</v>
      </c>
      <c r="H41" s="275">
        <v>481478976</v>
      </c>
      <c r="I41" s="270"/>
    </row>
    <row r="42" spans="1:9" s="1" customFormat="1" ht="14.25">
      <c r="A42" s="265"/>
      <c r="B42" s="266"/>
      <c r="C42" s="272"/>
      <c r="D42" s="272"/>
      <c r="E42" s="268"/>
      <c r="F42" s="269"/>
      <c r="G42" s="268"/>
      <c r="H42" s="269"/>
      <c r="I42" s="270"/>
    </row>
    <row r="43" spans="1:9" s="1" customFormat="1" ht="15">
      <c r="A43" s="265"/>
      <c r="B43" s="266" t="s">
        <v>330</v>
      </c>
      <c r="C43" s="272">
        <v>52</v>
      </c>
      <c r="D43" s="163"/>
      <c r="E43" s="268"/>
      <c r="F43" s="269"/>
      <c r="G43" s="268"/>
      <c r="H43" s="269"/>
      <c r="I43" s="270"/>
    </row>
    <row r="44" spans="1:9" s="1" customFormat="1" ht="14.25">
      <c r="A44" s="265"/>
      <c r="B44" s="266"/>
      <c r="C44" s="272"/>
      <c r="D44" s="272"/>
      <c r="E44" s="268"/>
      <c r="F44" s="269"/>
      <c r="G44" s="268"/>
      <c r="H44" s="269"/>
      <c r="I44" s="270"/>
    </row>
    <row r="45" spans="1:10" s="1" customFormat="1" ht="15">
      <c r="A45" s="265" t="s">
        <v>134</v>
      </c>
      <c r="B45" s="266" t="s">
        <v>331</v>
      </c>
      <c r="C45" s="272">
        <v>60</v>
      </c>
      <c r="D45" s="163"/>
      <c r="E45" s="269">
        <f>E39-E41-E43</f>
        <v>8506419157</v>
      </c>
      <c r="F45" s="269">
        <f>F39-F41-F43</f>
        <v>3370352831</v>
      </c>
      <c r="G45" s="269">
        <f>G39-G41-G43</f>
        <v>8506419157</v>
      </c>
      <c r="H45" s="269">
        <f>H39-H41-H43</f>
        <v>3370352831</v>
      </c>
      <c r="I45" s="270"/>
      <c r="J45" s="271"/>
    </row>
    <row r="46" spans="1:9" s="1" customFormat="1" ht="14.25">
      <c r="A46" s="265"/>
      <c r="B46" s="266"/>
      <c r="C46" s="272"/>
      <c r="D46" s="272"/>
      <c r="E46" s="268"/>
      <c r="F46" s="269"/>
      <c r="G46" s="268"/>
      <c r="H46" s="269"/>
      <c r="I46" s="280"/>
    </row>
    <row r="47" spans="1:10" s="1" customFormat="1" ht="15" thickBot="1">
      <c r="A47" s="281" t="s">
        <v>135</v>
      </c>
      <c r="B47" s="282" t="s">
        <v>332</v>
      </c>
      <c r="C47" s="283">
        <v>70</v>
      </c>
      <c r="D47" s="283"/>
      <c r="E47" s="284">
        <f>E45/120973460000</f>
        <v>0.0703164078881434</v>
      </c>
      <c r="F47" s="284">
        <f>F45/48389000000</f>
        <v>0.06965121889272355</v>
      </c>
      <c r="G47" s="284">
        <f>G45/120973460000</f>
        <v>0.0703164078881434</v>
      </c>
      <c r="H47" s="284">
        <f>H45/48389000000</f>
        <v>0.06965121889272355</v>
      </c>
      <c r="I47" s="285">
        <f>I39-I45</f>
        <v>0</v>
      </c>
      <c r="J47" s="271"/>
    </row>
    <row r="48" spans="1:9" s="1" customFormat="1" ht="15" thickTop="1">
      <c r="A48" s="167"/>
      <c r="B48" s="167"/>
      <c r="C48" s="168"/>
      <c r="D48" s="168"/>
      <c r="E48" s="168"/>
      <c r="F48" s="168"/>
      <c r="G48" s="168"/>
      <c r="H48" s="168"/>
      <c r="I48" s="270"/>
    </row>
    <row r="49" spans="3:7" ht="15">
      <c r="C49" s="169"/>
      <c r="G49" s="286" t="s">
        <v>333</v>
      </c>
    </row>
    <row r="50" spans="1:10" s="232" customFormat="1" ht="18.75" customHeight="1">
      <c r="A50" s="179"/>
      <c r="B50" s="227" t="s">
        <v>334</v>
      </c>
      <c r="D50" s="287"/>
      <c r="E50" s="287"/>
      <c r="F50" s="287"/>
      <c r="G50" s="287"/>
      <c r="H50" s="288"/>
      <c r="I50" s="289"/>
      <c r="J50" s="179"/>
    </row>
    <row r="51" ht="15">
      <c r="I51" s="234"/>
    </row>
    <row r="52" ht="12.75">
      <c r="I52" s="234"/>
    </row>
    <row r="53" ht="12.75">
      <c r="I53" s="234"/>
    </row>
    <row r="54" ht="12.75">
      <c r="I54" s="234"/>
    </row>
    <row r="55" ht="12.75">
      <c r="I55" s="234"/>
    </row>
    <row r="56" spans="1:9" ht="18">
      <c r="A56" s="290" t="s">
        <v>335</v>
      </c>
      <c r="B56" s="236" t="s">
        <v>336</v>
      </c>
      <c r="C56" s="236" t="s">
        <v>337</v>
      </c>
      <c r="D56" s="160"/>
      <c r="G56" s="236" t="s">
        <v>338</v>
      </c>
      <c r="H56" s="291"/>
      <c r="I56" s="234"/>
    </row>
    <row r="57" spans="1:9" s="293" customFormat="1" ht="14.25">
      <c r="A57" s="292"/>
      <c r="I57" s="294"/>
    </row>
  </sheetData>
  <printOptions horizontalCentered="1"/>
  <pageMargins left="0" right="0.25" top="0.4" bottom="0.5" header="0" footer="0.35"/>
  <pageSetup firstPageNumber="1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zoomScale="95" zoomScaleNormal="95" workbookViewId="0" topLeftCell="A1">
      <selection activeCell="A16" sqref="A16"/>
    </sheetView>
  </sheetViews>
  <sheetFormatPr defaultColWidth="9.140625" defaultRowHeight="12.75"/>
  <cols>
    <col min="1" max="1" width="4.140625" style="14" customWidth="1"/>
    <col min="2" max="2" width="27.00390625" style="14" customWidth="1"/>
    <col min="3" max="3" width="17.7109375" style="14" customWidth="1"/>
    <col min="4" max="4" width="8.8515625" style="14" customWidth="1"/>
    <col min="5" max="5" width="10.57421875" style="14" customWidth="1"/>
    <col min="6" max="6" width="26.140625" style="14" customWidth="1"/>
    <col min="7" max="7" width="7.7109375" style="14" customWidth="1"/>
    <col min="8" max="8" width="3.7109375" style="14" customWidth="1"/>
    <col min="9" max="9" width="9.140625" style="14" customWidth="1"/>
    <col min="10" max="10" width="14.8515625" style="14" customWidth="1"/>
    <col min="11" max="16384" width="9.140625" style="14" customWidth="1"/>
  </cols>
  <sheetData>
    <row r="1" s="4" customFormat="1" ht="15.75" customHeight="1">
      <c r="A1" s="3" t="s">
        <v>158</v>
      </c>
    </row>
    <row r="2" s="8" customFormat="1" ht="13.5" customHeight="1">
      <c r="A2" s="85" t="s">
        <v>169</v>
      </c>
    </row>
    <row r="3" ht="13.5">
      <c r="A3" s="8" t="s">
        <v>161</v>
      </c>
    </row>
    <row r="4" spans="1:7" ht="14.25" thickBot="1">
      <c r="A4" s="24" t="s">
        <v>223</v>
      </c>
      <c r="B4" s="26"/>
      <c r="C4" s="26"/>
      <c r="D4" s="26"/>
      <c r="E4" s="26"/>
      <c r="F4" s="26"/>
      <c r="G4" s="26"/>
    </row>
    <row r="5" ht="13.5">
      <c r="A5" s="13"/>
    </row>
    <row r="6" ht="13.5">
      <c r="A6" s="13"/>
    </row>
    <row r="7" spans="1:7" s="22" customFormat="1" ht="19.5" customHeight="1">
      <c r="A7" s="165" t="s">
        <v>229</v>
      </c>
      <c r="B7" s="21"/>
      <c r="C7" s="164"/>
      <c r="D7" s="21"/>
      <c r="E7" s="21"/>
      <c r="F7" s="21"/>
      <c r="G7" s="21"/>
    </row>
    <row r="8" spans="1:7" s="1" customFormat="1" ht="15" customHeight="1">
      <c r="A8" s="166" t="s">
        <v>230</v>
      </c>
      <c r="B8" s="166"/>
      <c r="C8" s="2"/>
      <c r="D8" s="2"/>
      <c r="E8" s="2"/>
      <c r="F8" s="2"/>
      <c r="G8" s="2"/>
    </row>
    <row r="9" spans="1:7" s="1" customFormat="1" ht="15" customHeight="1">
      <c r="A9" s="166" t="s">
        <v>231</v>
      </c>
      <c r="B9" s="2"/>
      <c r="C9" s="2"/>
      <c r="D9" s="2"/>
      <c r="E9" s="2"/>
      <c r="F9" s="2"/>
      <c r="G9" s="2"/>
    </row>
    <row r="10" spans="1:7" s="13" customFormat="1" ht="13.5">
      <c r="A10" s="16"/>
      <c r="B10" s="16"/>
      <c r="C10" s="16"/>
      <c r="D10" s="16"/>
      <c r="E10" s="16"/>
      <c r="F10" s="16"/>
      <c r="G10" s="16"/>
    </row>
    <row r="11" spans="1:7" s="13" customFormat="1" ht="13.5">
      <c r="A11" s="16"/>
      <c r="B11" s="16"/>
      <c r="C11" s="16"/>
      <c r="D11" s="16"/>
      <c r="E11" s="16"/>
      <c r="F11" s="16"/>
      <c r="G11" s="16"/>
    </row>
    <row r="12" spans="1:7" ht="13.5">
      <c r="A12" s="8"/>
      <c r="B12" s="8"/>
      <c r="C12" s="8"/>
      <c r="D12" s="8"/>
      <c r="E12" s="8"/>
      <c r="F12" s="36"/>
      <c r="G12" s="8"/>
    </row>
    <row r="13" spans="1:7" ht="25.5">
      <c r="A13" s="27" t="s">
        <v>39</v>
      </c>
      <c r="B13" s="27"/>
      <c r="C13" s="27"/>
      <c r="D13" s="28" t="s">
        <v>118</v>
      </c>
      <c r="E13" s="28" t="s">
        <v>119</v>
      </c>
      <c r="F13" s="43" t="s">
        <v>225</v>
      </c>
      <c r="G13" s="46"/>
    </row>
    <row r="14" spans="1:7" ht="10.5" customHeight="1">
      <c r="A14" s="56"/>
      <c r="B14" s="57"/>
      <c r="C14" s="57"/>
      <c r="D14" s="41"/>
      <c r="E14" s="41"/>
      <c r="F14" s="41"/>
      <c r="G14" s="41"/>
    </row>
    <row r="15" spans="1:7" s="13" customFormat="1" ht="13.5">
      <c r="A15" s="32" t="s">
        <v>3</v>
      </c>
      <c r="B15" s="297" t="s">
        <v>106</v>
      </c>
      <c r="C15" s="297"/>
      <c r="D15" s="29"/>
      <c r="E15" s="29"/>
      <c r="F15" s="29"/>
      <c r="G15" s="29"/>
    </row>
    <row r="16" spans="1:7" s="17" customFormat="1" ht="18" customHeight="1">
      <c r="A16" s="59" t="s">
        <v>120</v>
      </c>
      <c r="B16" s="60" t="s">
        <v>45</v>
      </c>
      <c r="C16" s="60"/>
      <c r="D16" s="61" t="s">
        <v>88</v>
      </c>
      <c r="E16" s="62"/>
      <c r="F16" s="63">
        <v>9891185066</v>
      </c>
      <c r="G16" s="63"/>
    </row>
    <row r="17" spans="1:7" s="17" customFormat="1" ht="18" customHeight="1">
      <c r="A17" s="59" t="s">
        <v>121</v>
      </c>
      <c r="B17" s="60" t="s">
        <v>154</v>
      </c>
      <c r="C17" s="60"/>
      <c r="D17" s="64"/>
      <c r="E17" s="62"/>
      <c r="F17" s="63"/>
      <c r="G17" s="63"/>
    </row>
    <row r="18" spans="1:7" ht="13.5">
      <c r="A18" s="37" t="s">
        <v>69</v>
      </c>
      <c r="B18" s="65" t="s">
        <v>46</v>
      </c>
      <c r="C18" s="65"/>
      <c r="D18" s="66" t="s">
        <v>90</v>
      </c>
      <c r="E18" s="34" t="s">
        <v>202</v>
      </c>
      <c r="F18" s="48">
        <v>1374113552</v>
      </c>
      <c r="G18" s="48"/>
    </row>
    <row r="19" spans="1:7" ht="13.5">
      <c r="A19" s="37" t="s">
        <v>69</v>
      </c>
      <c r="B19" s="65" t="s">
        <v>47</v>
      </c>
      <c r="C19" s="65"/>
      <c r="D19" s="66" t="s">
        <v>89</v>
      </c>
      <c r="E19" s="25"/>
      <c r="F19" s="48">
        <v>0</v>
      </c>
      <c r="G19" s="48"/>
    </row>
    <row r="20" spans="1:7" ht="13.5">
      <c r="A20" s="37" t="s">
        <v>69</v>
      </c>
      <c r="B20" s="295" t="s">
        <v>107</v>
      </c>
      <c r="C20" s="295"/>
      <c r="D20" s="66" t="s">
        <v>91</v>
      </c>
      <c r="E20" s="25"/>
      <c r="F20" s="48">
        <v>0</v>
      </c>
      <c r="G20" s="48"/>
    </row>
    <row r="21" spans="1:7" ht="13.5">
      <c r="A21" s="37" t="s">
        <v>69</v>
      </c>
      <c r="B21" s="65" t="s">
        <v>108</v>
      </c>
      <c r="C21" s="65"/>
      <c r="D21" s="66" t="s">
        <v>92</v>
      </c>
      <c r="E21" s="34"/>
      <c r="F21" s="48"/>
      <c r="G21" s="48"/>
    </row>
    <row r="22" spans="1:7" ht="13.5">
      <c r="A22" s="37" t="s">
        <v>69</v>
      </c>
      <c r="B22" s="65" t="s">
        <v>109</v>
      </c>
      <c r="C22" s="65"/>
      <c r="D22" s="66" t="s">
        <v>93</v>
      </c>
      <c r="E22" s="34"/>
      <c r="F22" s="48">
        <v>14668826</v>
      </c>
      <c r="G22" s="48"/>
    </row>
    <row r="23" spans="1:7" s="17" customFormat="1" ht="27" customHeight="1">
      <c r="A23" s="67" t="s">
        <v>122</v>
      </c>
      <c r="B23" s="296" t="s">
        <v>145</v>
      </c>
      <c r="C23" s="296"/>
      <c r="D23" s="61" t="s">
        <v>115</v>
      </c>
      <c r="E23" s="62"/>
      <c r="F23" s="63">
        <f>SUM(F16:F22)</f>
        <v>11279967444</v>
      </c>
      <c r="G23" s="63"/>
    </row>
    <row r="24" spans="1:7" ht="13.5">
      <c r="A24" s="37" t="s">
        <v>69</v>
      </c>
      <c r="B24" s="65" t="s">
        <v>146</v>
      </c>
      <c r="C24" s="65"/>
      <c r="D24" s="66" t="s">
        <v>116</v>
      </c>
      <c r="E24" s="25"/>
      <c r="F24" s="48">
        <v>2013869363</v>
      </c>
      <c r="G24" s="48"/>
    </row>
    <row r="25" spans="1:7" ht="13.5">
      <c r="A25" s="37" t="s">
        <v>69</v>
      </c>
      <c r="B25" s="65" t="s">
        <v>48</v>
      </c>
      <c r="C25" s="65"/>
      <c r="D25" s="34">
        <v>10</v>
      </c>
      <c r="E25" s="25"/>
      <c r="F25" s="48">
        <v>2423436283</v>
      </c>
      <c r="G25" s="48"/>
    </row>
    <row r="26" spans="1:7" ht="13.5">
      <c r="A26" s="37" t="s">
        <v>69</v>
      </c>
      <c r="B26" s="65" t="s">
        <v>150</v>
      </c>
      <c r="C26" s="65"/>
      <c r="D26" s="34">
        <v>11</v>
      </c>
      <c r="E26" s="25"/>
      <c r="F26" s="48">
        <f>-532759529+583279932+10292000</f>
        <v>60812403</v>
      </c>
      <c r="G26" s="48"/>
    </row>
    <row r="27" spans="1:7" ht="13.5">
      <c r="A27" s="37" t="s">
        <v>69</v>
      </c>
      <c r="B27" s="65" t="s">
        <v>110</v>
      </c>
      <c r="C27" s="65"/>
      <c r="D27" s="34">
        <v>12</v>
      </c>
      <c r="E27" s="25"/>
      <c r="F27" s="48">
        <v>66905530</v>
      </c>
      <c r="G27" s="48"/>
    </row>
    <row r="28" spans="1:7" ht="13.5">
      <c r="A28" s="37" t="s">
        <v>69</v>
      </c>
      <c r="B28" s="65" t="s">
        <v>111</v>
      </c>
      <c r="C28" s="65"/>
      <c r="D28" s="34">
        <v>13</v>
      </c>
      <c r="E28" s="34"/>
      <c r="F28" s="48">
        <v>-14668826</v>
      </c>
      <c r="G28" s="48"/>
    </row>
    <row r="29" spans="1:7" ht="13.5">
      <c r="A29" s="37" t="s">
        <v>69</v>
      </c>
      <c r="B29" s="295" t="s">
        <v>112</v>
      </c>
      <c r="C29" s="295"/>
      <c r="D29" s="34">
        <v>14</v>
      </c>
      <c r="E29" s="34" t="s">
        <v>206</v>
      </c>
      <c r="F29" s="48">
        <v>-1968045841</v>
      </c>
      <c r="G29" s="48"/>
    </row>
    <row r="30" spans="1:7" ht="13.5">
      <c r="A30" s="37" t="s">
        <v>69</v>
      </c>
      <c r="B30" s="295" t="s">
        <v>113</v>
      </c>
      <c r="C30" s="295"/>
      <c r="D30" s="34">
        <v>15</v>
      </c>
      <c r="E30" s="34"/>
      <c r="F30" s="48">
        <v>2900000</v>
      </c>
      <c r="G30" s="48"/>
    </row>
    <row r="31" spans="1:7" ht="13.5">
      <c r="A31" s="37" t="s">
        <v>69</v>
      </c>
      <c r="B31" s="295" t="s">
        <v>114</v>
      </c>
      <c r="C31" s="295"/>
      <c r="D31" s="34">
        <v>16</v>
      </c>
      <c r="E31" s="34"/>
      <c r="F31" s="48">
        <v>-928400000</v>
      </c>
      <c r="G31" s="48"/>
    </row>
    <row r="32" spans="1:7" s="17" customFormat="1" ht="14.25">
      <c r="A32" s="68"/>
      <c r="B32" s="296" t="s">
        <v>94</v>
      </c>
      <c r="C32" s="296"/>
      <c r="D32" s="64">
        <v>20</v>
      </c>
      <c r="E32" s="62"/>
      <c r="F32" s="69">
        <f>SUM(F23:F31)</f>
        <v>12936776356</v>
      </c>
      <c r="G32" s="63"/>
    </row>
    <row r="33" spans="1:7" s="17" customFormat="1" ht="14.25">
      <c r="A33" s="68"/>
      <c r="B33" s="60"/>
      <c r="C33" s="60"/>
      <c r="D33" s="64"/>
      <c r="E33" s="62"/>
      <c r="F33" s="63"/>
      <c r="G33" s="63"/>
    </row>
    <row r="34" spans="1:7" s="13" customFormat="1" ht="13.5">
      <c r="A34" s="32" t="s">
        <v>4</v>
      </c>
      <c r="B34" s="297" t="s">
        <v>95</v>
      </c>
      <c r="C34" s="297"/>
      <c r="D34" s="30"/>
      <c r="E34" s="29"/>
      <c r="F34" s="47"/>
      <c r="G34" s="47"/>
    </row>
    <row r="35" spans="1:7" ht="25.5" customHeight="1">
      <c r="A35" s="70" t="s">
        <v>69</v>
      </c>
      <c r="B35" s="295" t="s">
        <v>152</v>
      </c>
      <c r="C35" s="295"/>
      <c r="D35" s="34">
        <v>21</v>
      </c>
      <c r="E35" s="34"/>
      <c r="F35" s="48">
        <v>-193423908</v>
      </c>
      <c r="G35" s="48"/>
    </row>
    <row r="36" spans="1:7" ht="13.5">
      <c r="A36" s="70" t="s">
        <v>69</v>
      </c>
      <c r="B36" s="295" t="s">
        <v>153</v>
      </c>
      <c r="C36" s="295"/>
      <c r="D36" s="34">
        <v>22</v>
      </c>
      <c r="E36" s="34"/>
      <c r="F36" s="48"/>
      <c r="G36" s="48"/>
    </row>
    <row r="37" spans="1:7" ht="13.5">
      <c r="A37" s="70" t="s">
        <v>69</v>
      </c>
      <c r="B37" s="295" t="s">
        <v>96</v>
      </c>
      <c r="C37" s="295"/>
      <c r="D37" s="34">
        <v>23</v>
      </c>
      <c r="E37" s="34"/>
      <c r="F37" s="48"/>
      <c r="G37" s="48"/>
    </row>
    <row r="38" spans="1:7" ht="13.5">
      <c r="A38" s="70" t="s">
        <v>69</v>
      </c>
      <c r="B38" s="295" t="s">
        <v>147</v>
      </c>
      <c r="C38" s="295"/>
      <c r="D38" s="41">
        <v>24</v>
      </c>
      <c r="E38" s="25"/>
      <c r="F38" s="48">
        <v>0</v>
      </c>
      <c r="G38" s="48"/>
    </row>
    <row r="39" spans="1:7" ht="13.5">
      <c r="A39" s="70" t="s">
        <v>69</v>
      </c>
      <c r="B39" s="71" t="s">
        <v>97</v>
      </c>
      <c r="C39" s="65"/>
      <c r="D39" s="34">
        <v>25</v>
      </c>
      <c r="E39" s="34"/>
      <c r="F39" s="48"/>
      <c r="G39" s="48"/>
    </row>
    <row r="40" spans="1:7" ht="13.5">
      <c r="A40" s="70" t="s">
        <v>69</v>
      </c>
      <c r="B40" s="295" t="s">
        <v>99</v>
      </c>
      <c r="C40" s="295"/>
      <c r="D40" s="34">
        <v>26</v>
      </c>
      <c r="E40" s="34"/>
      <c r="F40" s="48"/>
      <c r="G40" s="48"/>
    </row>
    <row r="41" spans="1:7" ht="13.5">
      <c r="A41" s="70" t="s">
        <v>69</v>
      </c>
      <c r="B41" s="295" t="s">
        <v>98</v>
      </c>
      <c r="C41" s="295"/>
      <c r="D41" s="34">
        <v>27</v>
      </c>
      <c r="E41" s="34"/>
      <c r="F41" s="48"/>
      <c r="G41" s="48"/>
    </row>
    <row r="42" spans="1:7" s="17" customFormat="1" ht="14.25">
      <c r="A42" s="68"/>
      <c r="B42" s="296" t="s">
        <v>95</v>
      </c>
      <c r="C42" s="296"/>
      <c r="D42" s="64">
        <v>30</v>
      </c>
      <c r="E42" s="62"/>
      <c r="F42" s="72">
        <f>SUM(F35:F41)</f>
        <v>-193423908</v>
      </c>
      <c r="G42" s="63"/>
    </row>
    <row r="43" spans="1:7" s="17" customFormat="1" ht="14.25">
      <c r="A43" s="68"/>
      <c r="B43" s="60"/>
      <c r="C43" s="60"/>
      <c r="D43" s="64"/>
      <c r="E43" s="62"/>
      <c r="F43" s="62"/>
      <c r="G43" s="62"/>
    </row>
    <row r="44" spans="1:7" s="23" customFormat="1" ht="15.75" customHeight="1">
      <c r="A44" s="73" t="s">
        <v>158</v>
      </c>
      <c r="B44" s="5"/>
      <c r="C44" s="5"/>
      <c r="D44" s="5"/>
      <c r="E44" s="5"/>
      <c r="F44" s="5"/>
      <c r="G44" s="5"/>
    </row>
    <row r="45" spans="1:7" s="23" customFormat="1" ht="15.75" customHeight="1">
      <c r="A45" s="85" t="s">
        <v>169</v>
      </c>
      <c r="B45" s="5"/>
      <c r="C45" s="5"/>
      <c r="D45" s="5"/>
      <c r="E45" s="5"/>
      <c r="F45" s="5"/>
      <c r="G45" s="5"/>
    </row>
    <row r="46" spans="1:7" s="23" customFormat="1" ht="15.75" customHeight="1">
      <c r="A46" s="8" t="s">
        <v>161</v>
      </c>
      <c r="B46" s="5"/>
      <c r="C46" s="5"/>
      <c r="D46" s="5"/>
      <c r="E46" s="5"/>
      <c r="F46" s="5"/>
      <c r="G46" s="5"/>
    </row>
    <row r="47" spans="1:7" s="23" customFormat="1" ht="15.75" customHeight="1">
      <c r="A47" s="116" t="s">
        <v>223</v>
      </c>
      <c r="B47" s="5"/>
      <c r="C47" s="5"/>
      <c r="D47" s="5"/>
      <c r="E47" s="5"/>
      <c r="F47" s="5"/>
      <c r="G47" s="5"/>
    </row>
    <row r="48" spans="1:7" s="12" customFormat="1" ht="13.5" customHeight="1" thickBot="1">
      <c r="A48" s="24" t="s">
        <v>151</v>
      </c>
      <c r="B48" s="11"/>
      <c r="C48" s="11"/>
      <c r="D48" s="11"/>
      <c r="E48" s="11"/>
      <c r="F48" s="11"/>
      <c r="G48" s="11"/>
    </row>
    <row r="49" spans="1:7" s="17" customFormat="1" ht="14.25">
      <c r="A49" s="8"/>
      <c r="B49" s="8"/>
      <c r="C49" s="8"/>
      <c r="D49" s="8"/>
      <c r="E49" s="8"/>
      <c r="F49" s="8"/>
      <c r="G49" s="8"/>
    </row>
    <row r="50" spans="1:7" s="17" customFormat="1" ht="26.25">
      <c r="A50" s="27" t="s">
        <v>39</v>
      </c>
      <c r="B50" s="27"/>
      <c r="C50" s="27"/>
      <c r="D50" s="28" t="s">
        <v>118</v>
      </c>
      <c r="E50" s="28" t="s">
        <v>119</v>
      </c>
      <c r="F50" s="43" t="s">
        <v>225</v>
      </c>
      <c r="G50" s="46"/>
    </row>
    <row r="51" spans="1:7" s="17" customFormat="1" ht="14.25">
      <c r="A51" s="27"/>
      <c r="B51" s="27"/>
      <c r="C51" s="27"/>
      <c r="D51" s="28"/>
      <c r="E51" s="28"/>
      <c r="F51" s="28"/>
      <c r="G51" s="28"/>
    </row>
    <row r="52" spans="1:7" ht="13.5">
      <c r="A52" s="32" t="s">
        <v>6</v>
      </c>
      <c r="B52" s="29" t="s">
        <v>100</v>
      </c>
      <c r="C52" s="29"/>
      <c r="D52" s="30"/>
      <c r="E52" s="30"/>
      <c r="F52" s="31"/>
      <c r="G52" s="31"/>
    </row>
    <row r="53" spans="1:7" ht="25.5" customHeight="1">
      <c r="A53" s="33" t="s">
        <v>120</v>
      </c>
      <c r="B53" s="295" t="s">
        <v>148</v>
      </c>
      <c r="C53" s="295"/>
      <c r="D53" s="34">
        <v>31</v>
      </c>
      <c r="E53" s="34"/>
      <c r="F53" s="35"/>
      <c r="G53" s="35"/>
    </row>
    <row r="54" spans="1:10" ht="13.5">
      <c r="A54" s="74" t="s">
        <v>121</v>
      </c>
      <c r="B54" s="295" t="s">
        <v>149</v>
      </c>
      <c r="C54" s="295"/>
      <c r="D54" s="34">
        <v>32</v>
      </c>
      <c r="E54" s="34"/>
      <c r="F54" s="48">
        <v>0</v>
      </c>
      <c r="G54" s="35"/>
      <c r="J54" s="19"/>
    </row>
    <row r="55" spans="1:7" ht="13.5">
      <c r="A55" s="74" t="s">
        <v>122</v>
      </c>
      <c r="B55" s="295" t="s">
        <v>101</v>
      </c>
      <c r="C55" s="295"/>
      <c r="D55" s="34">
        <v>33</v>
      </c>
      <c r="E55" s="34"/>
      <c r="F55" s="48"/>
      <c r="G55" s="48"/>
    </row>
    <row r="56" spans="1:7" ht="13.5">
      <c r="A56" s="74" t="s">
        <v>123</v>
      </c>
      <c r="B56" s="65" t="s">
        <v>102</v>
      </c>
      <c r="C56" s="65"/>
      <c r="D56" s="34">
        <v>34</v>
      </c>
      <c r="E56" s="34"/>
      <c r="F56" s="48">
        <v>-5670937836</v>
      </c>
      <c r="G56" s="48"/>
    </row>
    <row r="57" spans="1:7" ht="13.5">
      <c r="A57" s="74" t="s">
        <v>124</v>
      </c>
      <c r="B57" s="65" t="s">
        <v>103</v>
      </c>
      <c r="C57" s="65"/>
      <c r="D57" s="34">
        <v>35</v>
      </c>
      <c r="E57" s="34"/>
      <c r="F57" s="48">
        <v>0</v>
      </c>
      <c r="G57" s="48"/>
    </row>
    <row r="58" spans="1:7" ht="13.5">
      <c r="A58" s="74" t="s">
        <v>125</v>
      </c>
      <c r="B58" s="295" t="s">
        <v>104</v>
      </c>
      <c r="C58" s="295"/>
      <c r="D58" s="34">
        <v>36</v>
      </c>
      <c r="E58" s="34" t="s">
        <v>222</v>
      </c>
      <c r="F58" s="48">
        <v>-9688168800</v>
      </c>
      <c r="G58" s="48"/>
    </row>
    <row r="59" spans="1:7" ht="14.25">
      <c r="A59" s="68"/>
      <c r="B59" s="296" t="s">
        <v>49</v>
      </c>
      <c r="C59" s="296"/>
      <c r="D59" s="64">
        <v>40</v>
      </c>
      <c r="E59" s="64"/>
      <c r="F59" s="69">
        <f>SUM(F53:F58)</f>
        <v>-15359106636</v>
      </c>
      <c r="G59" s="63"/>
    </row>
    <row r="60" spans="1:10" s="17" customFormat="1" ht="14.25">
      <c r="A60" s="68"/>
      <c r="B60" s="60"/>
      <c r="C60" s="60"/>
      <c r="D60" s="64"/>
      <c r="E60" s="64"/>
      <c r="F60" s="63"/>
      <c r="G60" s="63"/>
      <c r="J60" s="18"/>
    </row>
    <row r="61" spans="1:7" s="13" customFormat="1" ht="13.5">
      <c r="A61" s="32"/>
      <c r="B61" s="297" t="s">
        <v>214</v>
      </c>
      <c r="C61" s="297"/>
      <c r="D61" s="30">
        <v>50</v>
      </c>
      <c r="E61" s="30"/>
      <c r="F61" s="47">
        <f>F59+F42+F32</f>
        <v>-2615754188</v>
      </c>
      <c r="G61" s="47"/>
    </row>
    <row r="62" spans="1:7" s="13" customFormat="1" ht="13.5">
      <c r="A62" s="32"/>
      <c r="B62" s="58"/>
      <c r="C62" s="58"/>
      <c r="D62" s="30"/>
      <c r="E62" s="30"/>
      <c r="F62" s="47"/>
      <c r="G62" s="47"/>
    </row>
    <row r="63" spans="1:7" ht="13.5">
      <c r="A63" s="32"/>
      <c r="B63" s="297" t="s">
        <v>220</v>
      </c>
      <c r="C63" s="297"/>
      <c r="D63" s="30">
        <v>60</v>
      </c>
      <c r="E63" s="30"/>
      <c r="F63" s="47">
        <v>53419317104</v>
      </c>
      <c r="G63" s="47"/>
    </row>
    <row r="64" spans="1:7" s="13" customFormat="1" ht="11.25" customHeight="1">
      <c r="A64" s="32"/>
      <c r="B64" s="58"/>
      <c r="C64" s="58"/>
      <c r="D64" s="30"/>
      <c r="E64" s="30"/>
      <c r="F64" s="47"/>
      <c r="G64" s="47"/>
    </row>
    <row r="65" spans="1:7" ht="13.5">
      <c r="A65" s="37"/>
      <c r="B65" s="295" t="s">
        <v>105</v>
      </c>
      <c r="C65" s="295"/>
      <c r="D65" s="34">
        <v>61</v>
      </c>
      <c r="E65" s="34"/>
      <c r="F65" s="48">
        <v>0</v>
      </c>
      <c r="G65" s="48"/>
    </row>
    <row r="66" spans="1:7" ht="13.5">
      <c r="A66" s="37"/>
      <c r="B66" s="65"/>
      <c r="C66" s="65"/>
      <c r="D66" s="34"/>
      <c r="E66" s="34"/>
      <c r="F66" s="50"/>
      <c r="G66" s="48"/>
    </row>
    <row r="67" spans="1:10" ht="14.25" thickBot="1">
      <c r="A67" s="32"/>
      <c r="B67" s="297" t="s">
        <v>221</v>
      </c>
      <c r="C67" s="297"/>
      <c r="D67" s="30">
        <v>70</v>
      </c>
      <c r="E67" s="30"/>
      <c r="F67" s="49">
        <f>F61+F63+F65</f>
        <v>50803562916</v>
      </c>
      <c r="G67" s="47"/>
      <c r="H67" s="15"/>
      <c r="J67" s="20"/>
    </row>
    <row r="68" spans="1:10" ht="14.25" thickTop="1">
      <c r="A68" s="32"/>
      <c r="B68" s="29"/>
      <c r="C68" s="29"/>
      <c r="D68" s="30"/>
      <c r="E68" s="30"/>
      <c r="F68" s="75">
        <f>F67-'Can doi ke toan'!E16</f>
        <v>0</v>
      </c>
      <c r="G68" s="75"/>
      <c r="J68" s="19"/>
    </row>
    <row r="69" spans="1:10" ht="13.5">
      <c r="A69" s="32"/>
      <c r="B69" s="29"/>
      <c r="C69" s="29"/>
      <c r="D69" s="30"/>
      <c r="E69" s="30"/>
      <c r="F69" s="75"/>
      <c r="G69" s="75"/>
      <c r="J69" s="19"/>
    </row>
    <row r="70" spans="1:8" ht="13.5">
      <c r="A70" s="8"/>
      <c r="B70" s="8"/>
      <c r="C70" s="8"/>
      <c r="E70" s="85" t="s">
        <v>228</v>
      </c>
      <c r="G70" s="85"/>
      <c r="H70" s="92"/>
    </row>
    <row r="71" spans="1:7" ht="13.5">
      <c r="A71" s="8"/>
      <c r="B71" s="8"/>
      <c r="C71" s="8"/>
      <c r="D71" s="8"/>
      <c r="E71" s="10"/>
      <c r="F71" s="10"/>
      <c r="G71" s="10"/>
    </row>
    <row r="72" spans="1:7" ht="13.5">
      <c r="A72" s="8"/>
      <c r="B72" s="8"/>
      <c r="C72" s="8"/>
      <c r="D72" s="8"/>
      <c r="E72" s="10"/>
      <c r="F72" s="10"/>
      <c r="G72" s="10"/>
    </row>
    <row r="73" spans="1:7" ht="13.5">
      <c r="A73" s="8"/>
      <c r="B73" s="8"/>
      <c r="C73" s="8"/>
      <c r="D73" s="8"/>
      <c r="E73" s="10"/>
      <c r="F73" s="10"/>
      <c r="G73" s="10"/>
    </row>
    <row r="74" spans="1:7" ht="13.5">
      <c r="A74" s="8"/>
      <c r="B74" s="8"/>
      <c r="C74" s="8"/>
      <c r="D74" s="8"/>
      <c r="E74" s="10"/>
      <c r="F74" s="10"/>
      <c r="G74" s="10"/>
    </row>
    <row r="75" spans="1:7" ht="13.5">
      <c r="A75" s="8"/>
      <c r="B75" s="8"/>
      <c r="C75" s="8"/>
      <c r="D75" s="8"/>
      <c r="E75" s="8"/>
      <c r="F75" s="8"/>
      <c r="G75" s="8"/>
    </row>
    <row r="76" spans="1:7" ht="13.5">
      <c r="A76" s="8" t="s">
        <v>163</v>
      </c>
      <c r="B76" s="36"/>
      <c r="C76" s="8" t="s">
        <v>160</v>
      </c>
      <c r="D76" s="8"/>
      <c r="E76" s="8"/>
      <c r="F76" s="9" t="s">
        <v>163</v>
      </c>
      <c r="G76" s="9"/>
    </row>
    <row r="77" spans="1:7" ht="13.5">
      <c r="A77" s="44" t="s">
        <v>164</v>
      </c>
      <c r="B77" s="8"/>
      <c r="C77" s="44" t="s">
        <v>159</v>
      </c>
      <c r="D77" s="8"/>
      <c r="E77" s="8"/>
      <c r="F77" s="36" t="s">
        <v>162</v>
      </c>
      <c r="G77" s="36"/>
    </row>
    <row r="78" spans="1:7" ht="13.5">
      <c r="A78" s="45" t="s">
        <v>144</v>
      </c>
      <c r="B78" s="8"/>
      <c r="C78" s="42" t="s">
        <v>143</v>
      </c>
      <c r="D78" s="8"/>
      <c r="E78" s="36"/>
      <c r="F78" s="42" t="s">
        <v>156</v>
      </c>
      <c r="G78" s="42"/>
    </row>
    <row r="79" spans="5:7" ht="13.5">
      <c r="E79" s="8"/>
      <c r="F79" s="8"/>
      <c r="G79" s="8"/>
    </row>
    <row r="80" spans="5:7" ht="13.5">
      <c r="E80" s="8"/>
      <c r="F80" s="8"/>
      <c r="G80" s="8"/>
    </row>
    <row r="81" spans="1:7" ht="13.5">
      <c r="A81" s="8"/>
      <c r="B81" s="8"/>
      <c r="C81" s="8"/>
      <c r="D81" s="8"/>
      <c r="E81" s="8"/>
      <c r="F81" s="8"/>
      <c r="G81" s="8"/>
    </row>
    <row r="82" spans="1:7" ht="13.5">
      <c r="A82" s="8"/>
      <c r="B82" s="8"/>
      <c r="C82" s="8"/>
      <c r="D82" s="8"/>
      <c r="E82" s="8"/>
      <c r="F82" s="8"/>
      <c r="G82" s="8"/>
    </row>
    <row r="83" spans="1:7" ht="13.5">
      <c r="A83" s="8"/>
      <c r="B83" s="8"/>
      <c r="C83" s="8"/>
      <c r="D83" s="8"/>
      <c r="E83" s="8"/>
      <c r="F83" s="8"/>
      <c r="G83" s="8"/>
    </row>
    <row r="84" spans="1:7" ht="13.5">
      <c r="A84" s="8"/>
      <c r="B84" s="8"/>
      <c r="C84" s="8"/>
      <c r="D84" s="8"/>
      <c r="E84" s="8"/>
      <c r="F84" s="8"/>
      <c r="G84" s="8"/>
    </row>
    <row r="85" spans="1:7" ht="13.5">
      <c r="A85" s="8"/>
      <c r="B85" s="8"/>
      <c r="C85" s="8"/>
      <c r="D85" s="8"/>
      <c r="E85" s="8"/>
      <c r="F85" s="8"/>
      <c r="G85" s="8"/>
    </row>
    <row r="86" spans="1:7" ht="13.5">
      <c r="A86" s="8"/>
      <c r="B86" s="8"/>
      <c r="C86" s="8"/>
      <c r="D86" s="8"/>
      <c r="E86" s="8"/>
      <c r="F86" s="8"/>
      <c r="G86" s="8"/>
    </row>
    <row r="87" spans="1:7" ht="13.5">
      <c r="A87" s="8"/>
      <c r="B87" s="8"/>
      <c r="C87" s="8"/>
      <c r="D87" s="8"/>
      <c r="E87" s="8"/>
      <c r="F87" s="8"/>
      <c r="G87" s="8"/>
    </row>
    <row r="88" spans="1:7" ht="13.5">
      <c r="A88" s="8"/>
      <c r="B88" s="8"/>
      <c r="C88" s="8"/>
      <c r="D88" s="8"/>
      <c r="E88" s="8"/>
      <c r="F88" s="8"/>
      <c r="G88" s="8"/>
    </row>
    <row r="89" spans="1:7" ht="13.5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</sheetData>
  <mergeCells count="24">
    <mergeCell ref="B67:C67"/>
    <mergeCell ref="B42:C42"/>
    <mergeCell ref="B15:C15"/>
    <mergeCell ref="B55:C55"/>
    <mergeCell ref="B61:C61"/>
    <mergeCell ref="B54:C54"/>
    <mergeCell ref="B65:C65"/>
    <mergeCell ref="B38:C38"/>
    <mergeCell ref="B40:C40"/>
    <mergeCell ref="B41:C41"/>
    <mergeCell ref="B53:C53"/>
    <mergeCell ref="B59:C59"/>
    <mergeCell ref="B58:C58"/>
    <mergeCell ref="B63:C63"/>
    <mergeCell ref="B20:C20"/>
    <mergeCell ref="B35:C35"/>
    <mergeCell ref="B36:C36"/>
    <mergeCell ref="B37:C37"/>
    <mergeCell ref="B29:C29"/>
    <mergeCell ref="B30:C30"/>
    <mergeCell ref="B31:C31"/>
    <mergeCell ref="B32:C32"/>
    <mergeCell ref="B23:C23"/>
    <mergeCell ref="B34:C34"/>
  </mergeCells>
  <printOptions horizontalCentered="1"/>
  <pageMargins left="0.5" right="0.25" top="0.4" bottom="0.5" header="0" footer="0.35"/>
  <pageSetup firstPageNumber="12" useFirstPageNumber="1" horizontalDpi="600" verticalDpi="600" orientation="portrait" paperSize="9" r:id="rId1"/>
  <headerFooter alignWithMargins="0">
    <oddFooter>&amp;L&amp;"Times New Roman,Italic"&amp;9Báo cáo này được đọc kèm với thuyết minh báo cáo tài chính đính kèm&amp;R&amp;"Times New Roman,Regular"&amp;11&amp;P</oddFoot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5.7109375" style="160" customWidth="1"/>
    <col min="2" max="2" width="44.28125" style="160" customWidth="1"/>
    <col min="3" max="3" width="20.7109375" style="160" customWidth="1"/>
    <col min="4" max="4" width="21.8515625" style="161" customWidth="1"/>
    <col min="5" max="5" width="18.28125" style="161" bestFit="1" customWidth="1"/>
    <col min="6" max="6" width="17.00390625" style="160" bestFit="1" customWidth="1"/>
    <col min="7" max="7" width="12.00390625" style="160" bestFit="1" customWidth="1"/>
    <col min="8" max="16384" width="9.140625" style="160" customWidth="1"/>
  </cols>
  <sheetData>
    <row r="1" spans="1:5" s="171" customFormat="1" ht="19.5" customHeight="1">
      <c r="A1" s="170" t="s">
        <v>158</v>
      </c>
      <c r="D1" s="172"/>
      <c r="E1" s="172"/>
    </row>
    <row r="2" spans="1:5" s="171" customFormat="1" ht="15">
      <c r="A2" s="170" t="s">
        <v>232</v>
      </c>
      <c r="D2" s="172"/>
      <c r="E2" s="172"/>
    </row>
    <row r="3" ht="15">
      <c r="A3" s="1"/>
    </row>
    <row r="4" spans="1:5" s="4" customFormat="1" ht="21.75" customHeight="1">
      <c r="A4" s="173" t="s">
        <v>233</v>
      </c>
      <c r="B4" s="174"/>
      <c r="C4" s="174"/>
      <c r="D4" s="175"/>
      <c r="E4" s="175"/>
    </row>
    <row r="5" spans="1:5" s="170" customFormat="1" ht="15">
      <c r="A5" s="176" t="s">
        <v>234</v>
      </c>
      <c r="B5" s="177"/>
      <c r="C5" s="177"/>
      <c r="D5" s="178"/>
      <c r="E5" s="178"/>
    </row>
    <row r="6" spans="1:5" s="1" customFormat="1" ht="14.25">
      <c r="A6" s="2"/>
      <c r="B6" s="166"/>
      <c r="C6" s="2"/>
      <c r="D6" s="7"/>
      <c r="E6" s="7"/>
    </row>
    <row r="7" spans="1:5" ht="18.75">
      <c r="A7" s="179"/>
      <c r="B7" s="180" t="s">
        <v>235</v>
      </c>
      <c r="C7" s="181"/>
      <c r="D7" s="182"/>
      <c r="E7" s="182"/>
    </row>
    <row r="8" spans="1:5" ht="15.75">
      <c r="A8" s="179"/>
      <c r="B8" s="181"/>
      <c r="C8" s="181"/>
      <c r="D8" s="183" t="s">
        <v>236</v>
      </c>
      <c r="E8" s="183"/>
    </row>
    <row r="9" spans="1:5" ht="15.75">
      <c r="A9" s="184" t="s">
        <v>216</v>
      </c>
      <c r="B9" s="184" t="s">
        <v>237</v>
      </c>
      <c r="C9" s="185" t="s">
        <v>238</v>
      </c>
      <c r="D9" s="185" t="s">
        <v>239</v>
      </c>
      <c r="E9" s="179"/>
    </row>
    <row r="10" spans="1:5" s="1" customFormat="1" ht="15" customHeight="1">
      <c r="A10" s="186"/>
      <c r="B10" s="186"/>
      <c r="C10" s="186"/>
      <c r="D10" s="187"/>
      <c r="E10" s="188"/>
    </row>
    <row r="11" spans="1:5" ht="15.75">
      <c r="A11" s="189" t="s">
        <v>3</v>
      </c>
      <c r="B11" s="190" t="s">
        <v>240</v>
      </c>
      <c r="C11" s="191">
        <f>SUM(C12:C16)</f>
        <v>95883244249</v>
      </c>
      <c r="D11" s="191">
        <f>SUM(D12:D16)</f>
        <v>88763278885</v>
      </c>
      <c r="E11" s="182"/>
    </row>
    <row r="12" spans="1:5" ht="15.75">
      <c r="A12" s="192" t="s">
        <v>120</v>
      </c>
      <c r="B12" s="193" t="s">
        <v>241</v>
      </c>
      <c r="C12" s="194">
        <v>53419317104</v>
      </c>
      <c r="D12" s="194">
        <v>50803562916</v>
      </c>
      <c r="E12" s="182"/>
    </row>
    <row r="13" spans="1:5" ht="15.75">
      <c r="A13" s="192" t="s">
        <v>121</v>
      </c>
      <c r="B13" s="193" t="s">
        <v>5</v>
      </c>
      <c r="C13" s="194">
        <v>13585000000</v>
      </c>
      <c r="D13" s="194">
        <v>13585000000</v>
      </c>
      <c r="E13" s="182"/>
    </row>
    <row r="14" spans="1:5" ht="15.75">
      <c r="A14" s="192" t="s">
        <v>122</v>
      </c>
      <c r="B14" s="193" t="s">
        <v>242</v>
      </c>
      <c r="C14" s="194">
        <v>7299480105</v>
      </c>
      <c r="D14" s="194">
        <v>5629534590</v>
      </c>
      <c r="E14" s="182"/>
    </row>
    <row r="15" spans="1:5" ht="15.75">
      <c r="A15" s="192" t="s">
        <v>123</v>
      </c>
      <c r="B15" s="193" t="s">
        <v>14</v>
      </c>
      <c r="C15" s="194">
        <v>19734483320</v>
      </c>
      <c r="D15" s="194">
        <v>17311047037</v>
      </c>
      <c r="E15" s="182"/>
    </row>
    <row r="16" spans="1:5" ht="15.75">
      <c r="A16" s="192" t="s">
        <v>124</v>
      </c>
      <c r="B16" s="193" t="s">
        <v>243</v>
      </c>
      <c r="C16" s="194">
        <v>1844963720</v>
      </c>
      <c r="D16" s="194">
        <v>1434134342</v>
      </c>
      <c r="E16" s="182"/>
    </row>
    <row r="17" spans="1:5" ht="16.5" customHeight="1">
      <c r="A17" s="192"/>
      <c r="B17" s="193"/>
      <c r="C17" s="194"/>
      <c r="D17" s="194"/>
      <c r="E17" s="182"/>
    </row>
    <row r="18" spans="1:5" s="1" customFormat="1" ht="15.75">
      <c r="A18" s="189" t="s">
        <v>4</v>
      </c>
      <c r="B18" s="190" t="s">
        <v>244</v>
      </c>
      <c r="C18" s="191">
        <f>SUM(C19+C20+C25+C26+C27)</f>
        <v>96053872375</v>
      </c>
      <c r="D18" s="191">
        <f>SUM(D19+D20+D25+D26+D27)</f>
        <v>94873182731</v>
      </c>
      <c r="E18" s="181"/>
    </row>
    <row r="19" spans="1:5" s="1" customFormat="1" ht="17.25" customHeight="1">
      <c r="A19" s="195" t="s">
        <v>120</v>
      </c>
      <c r="B19" s="193" t="s">
        <v>245</v>
      </c>
      <c r="C19" s="194">
        <v>0</v>
      </c>
      <c r="D19" s="194">
        <v>0</v>
      </c>
      <c r="E19" s="181"/>
    </row>
    <row r="20" spans="1:5" ht="15.75">
      <c r="A20" s="192" t="s">
        <v>121</v>
      </c>
      <c r="B20" s="193" t="s">
        <v>246</v>
      </c>
      <c r="C20" s="196">
        <f>SUM(C21:C24)</f>
        <v>42853594143</v>
      </c>
      <c r="D20" s="196">
        <f>SUM(D21:D24)</f>
        <v>41672904499</v>
      </c>
      <c r="E20" s="182"/>
    </row>
    <row r="21" spans="1:5" ht="15.75">
      <c r="A21" s="195"/>
      <c r="B21" s="193" t="s">
        <v>247</v>
      </c>
      <c r="C21" s="194">
        <v>31654424211</v>
      </c>
      <c r="D21" s="194">
        <v>30323606660</v>
      </c>
      <c r="E21" s="182"/>
    </row>
    <row r="22" spans="1:5" ht="15.75">
      <c r="A22" s="195"/>
      <c r="B22" s="193" t="s">
        <v>248</v>
      </c>
      <c r="C22" s="197">
        <v>280343327</v>
      </c>
      <c r="D22" s="197">
        <v>277017326</v>
      </c>
      <c r="E22" s="182"/>
    </row>
    <row r="23" spans="1:5" ht="15.75">
      <c r="A23" s="195"/>
      <c r="B23" s="193" t="s">
        <v>249</v>
      </c>
      <c r="C23" s="194"/>
      <c r="D23" s="194"/>
      <c r="E23" s="182"/>
    </row>
    <row r="24" spans="1:5" ht="15.75">
      <c r="A24" s="195"/>
      <c r="B24" s="193" t="s">
        <v>250</v>
      </c>
      <c r="C24" s="197">
        <v>10918826605</v>
      </c>
      <c r="D24" s="197">
        <v>11072280513</v>
      </c>
      <c r="E24" s="182"/>
    </row>
    <row r="25" spans="1:5" ht="15.75">
      <c r="A25" s="192" t="s">
        <v>122</v>
      </c>
      <c r="B25" s="193" t="s">
        <v>61</v>
      </c>
      <c r="C25" s="194"/>
      <c r="D25" s="194"/>
      <c r="E25" s="182"/>
    </row>
    <row r="26" spans="1:5" ht="15.75">
      <c r="A26" s="192" t="s">
        <v>123</v>
      </c>
      <c r="B26" s="193" t="s">
        <v>251</v>
      </c>
      <c r="C26" s="194">
        <v>53200278232</v>
      </c>
      <c r="D26" s="194">
        <v>53200278232</v>
      </c>
      <c r="E26" s="182"/>
    </row>
    <row r="27" spans="1:5" s="1" customFormat="1" ht="15.75">
      <c r="A27" s="192" t="s">
        <v>124</v>
      </c>
      <c r="B27" s="193" t="s">
        <v>252</v>
      </c>
      <c r="C27" s="194"/>
      <c r="D27" s="194"/>
      <c r="E27" s="181"/>
    </row>
    <row r="28" spans="1:5" ht="13.5" customHeight="1">
      <c r="A28" s="192"/>
      <c r="B28" s="193"/>
      <c r="C28" s="194"/>
      <c r="D28" s="194"/>
      <c r="E28" s="182"/>
    </row>
    <row r="29" spans="1:5" s="1" customFormat="1" ht="15.75">
      <c r="A29" s="189" t="s">
        <v>253</v>
      </c>
      <c r="B29" s="198" t="s">
        <v>254</v>
      </c>
      <c r="C29" s="191">
        <f>SUM(C11+C18)</f>
        <v>191937116624</v>
      </c>
      <c r="D29" s="191">
        <f>SUM(D11+D18)</f>
        <v>183636461616</v>
      </c>
      <c r="E29" s="181"/>
    </row>
    <row r="30" spans="1:5" s="1" customFormat="1" ht="12.75" customHeight="1">
      <c r="A30" s="189"/>
      <c r="B30" s="190"/>
      <c r="C30" s="191"/>
      <c r="D30" s="191"/>
      <c r="E30" s="181"/>
    </row>
    <row r="31" spans="1:5" ht="15.75" customHeight="1">
      <c r="A31" s="189" t="s">
        <v>255</v>
      </c>
      <c r="B31" s="190" t="s">
        <v>256</v>
      </c>
      <c r="C31" s="191">
        <f>SUM(C32:C33)</f>
        <v>31873641860</v>
      </c>
      <c r="D31" s="191">
        <f>SUM(D32:D33)</f>
        <v>25669944495</v>
      </c>
      <c r="E31" s="182"/>
    </row>
    <row r="32" spans="1:5" ht="15.75" customHeight="1">
      <c r="A32" s="192" t="s">
        <v>120</v>
      </c>
      <c r="B32" s="193" t="s">
        <v>257</v>
      </c>
      <c r="C32" s="194">
        <v>31788874289</v>
      </c>
      <c r="D32" s="194">
        <v>25518255339</v>
      </c>
      <c r="E32" s="182"/>
    </row>
    <row r="33" spans="1:5" ht="15.75">
      <c r="A33" s="192" t="s">
        <v>121</v>
      </c>
      <c r="B33" s="193" t="s">
        <v>258</v>
      </c>
      <c r="C33" s="194">
        <v>84767571</v>
      </c>
      <c r="D33" s="194">
        <v>151689156</v>
      </c>
      <c r="E33" s="182"/>
    </row>
    <row r="34" spans="1:5" ht="15.75">
      <c r="A34" s="189" t="s">
        <v>16</v>
      </c>
      <c r="B34" s="190" t="s">
        <v>78</v>
      </c>
      <c r="C34" s="191">
        <f>SUM(C35+C44)</f>
        <v>160063474764</v>
      </c>
      <c r="D34" s="191">
        <f>SUM(D35+D44)</f>
        <v>157966517121</v>
      </c>
      <c r="E34" s="182"/>
    </row>
    <row r="35" spans="1:5" s="1" customFormat="1" ht="15.75">
      <c r="A35" s="192" t="s">
        <v>120</v>
      </c>
      <c r="B35" s="193" t="s">
        <v>259</v>
      </c>
      <c r="C35" s="191">
        <f>SUM(C36:C43)</f>
        <v>158099735488</v>
      </c>
      <c r="D35" s="191">
        <f>SUM(D36:D43)</f>
        <v>156928277845</v>
      </c>
      <c r="E35" s="181"/>
    </row>
    <row r="36" spans="1:5" s="1" customFormat="1" ht="15.75">
      <c r="A36" s="189"/>
      <c r="B36" s="193" t="s">
        <v>260</v>
      </c>
      <c r="C36" s="194">
        <v>120973460000</v>
      </c>
      <c r="D36" s="194">
        <v>120973460000</v>
      </c>
      <c r="E36" s="181"/>
    </row>
    <row r="37" spans="1:5" ht="15.75">
      <c r="A37" s="195"/>
      <c r="B37" s="193" t="s">
        <v>261</v>
      </c>
      <c r="C37" s="194"/>
      <c r="D37" s="194"/>
      <c r="E37" s="182"/>
    </row>
    <row r="38" spans="1:5" ht="15.75">
      <c r="A38" s="195"/>
      <c r="B38" s="193" t="s">
        <v>262</v>
      </c>
      <c r="C38" s="194"/>
      <c r="D38" s="194"/>
      <c r="E38" s="182"/>
    </row>
    <row r="39" spans="1:5" ht="15.75">
      <c r="A39" s="195"/>
      <c r="B39" s="193" t="s">
        <v>263</v>
      </c>
      <c r="C39" s="194"/>
      <c r="D39" s="194"/>
      <c r="E39" s="182"/>
    </row>
    <row r="40" spans="1:5" ht="15.75">
      <c r="A40" s="195"/>
      <c r="B40" s="193" t="s">
        <v>264</v>
      </c>
      <c r="C40" s="194"/>
      <c r="D40" s="194"/>
      <c r="E40" s="182"/>
    </row>
    <row r="41" spans="1:5" ht="15.75">
      <c r="A41" s="192"/>
      <c r="B41" s="193" t="s">
        <v>265</v>
      </c>
      <c r="C41" s="194">
        <v>9550716352</v>
      </c>
      <c r="D41" s="194">
        <v>9550716352</v>
      </c>
      <c r="E41" s="182"/>
    </row>
    <row r="42" spans="1:5" ht="15.75">
      <c r="A42" s="189"/>
      <c r="B42" s="193" t="s">
        <v>266</v>
      </c>
      <c r="C42" s="194">
        <v>27575559136</v>
      </c>
      <c r="D42" s="194">
        <v>26404101493</v>
      </c>
      <c r="E42" s="182"/>
    </row>
    <row r="43" spans="1:5" ht="15.75">
      <c r="A43" s="189"/>
      <c r="B43" s="193" t="s">
        <v>267</v>
      </c>
      <c r="C43" s="191"/>
      <c r="D43" s="191"/>
      <c r="E43" s="182"/>
    </row>
    <row r="44" spans="1:5" ht="15.75">
      <c r="A44" s="192" t="s">
        <v>121</v>
      </c>
      <c r="B44" s="193" t="s">
        <v>268</v>
      </c>
      <c r="C44" s="191">
        <f>SUM(C45:C47)</f>
        <v>1963739276</v>
      </c>
      <c r="D44" s="191">
        <f>SUM(D45:D47)</f>
        <v>1038239276</v>
      </c>
      <c r="E44" s="182"/>
    </row>
    <row r="45" spans="1:5" ht="15.75">
      <c r="A45" s="189"/>
      <c r="B45" s="193" t="s">
        <v>269</v>
      </c>
      <c r="C45" s="194">
        <v>1963739276</v>
      </c>
      <c r="D45" s="194">
        <v>1038239276</v>
      </c>
      <c r="E45" s="182"/>
    </row>
    <row r="46" spans="1:5" ht="15.75">
      <c r="A46" s="189"/>
      <c r="B46" s="193" t="s">
        <v>270</v>
      </c>
      <c r="C46" s="191"/>
      <c r="D46" s="191"/>
      <c r="E46" s="182"/>
    </row>
    <row r="47" spans="1:5" ht="15.75">
      <c r="A47" s="189"/>
      <c r="B47" s="193" t="s">
        <v>271</v>
      </c>
      <c r="C47" s="191"/>
      <c r="D47" s="191"/>
      <c r="E47" s="182"/>
    </row>
    <row r="48" spans="1:5" ht="15.75">
      <c r="A48" s="199" t="s">
        <v>272</v>
      </c>
      <c r="B48" s="200" t="s">
        <v>273</v>
      </c>
      <c r="C48" s="201">
        <f>SUM(C31+C34)</f>
        <v>191937116624</v>
      </c>
      <c r="D48" s="201">
        <f>SUM(D31+D34)</f>
        <v>183636461616</v>
      </c>
      <c r="E48" s="182"/>
    </row>
    <row r="49" spans="1:5" ht="15.75">
      <c r="A49" s="202"/>
      <c r="B49" s="203"/>
      <c r="C49" s="188"/>
      <c r="D49" s="188"/>
      <c r="E49" s="182"/>
    </row>
    <row r="50" spans="1:5" ht="15.75">
      <c r="A50" s="202"/>
      <c r="B50" s="203"/>
      <c r="C50" s="188"/>
      <c r="D50" s="188"/>
      <c r="E50" s="182"/>
    </row>
    <row r="51" spans="1:5" ht="15.75">
      <c r="A51" s="202"/>
      <c r="B51" s="203"/>
      <c r="C51" s="188"/>
      <c r="D51" s="188"/>
      <c r="E51" s="182"/>
    </row>
    <row r="52" spans="1:5" ht="15.75">
      <c r="A52" s="202"/>
      <c r="B52" s="203"/>
      <c r="C52" s="188"/>
      <c r="D52" s="188"/>
      <c r="E52" s="182"/>
    </row>
    <row r="53" spans="1:5" ht="15.75">
      <c r="A53" s="202"/>
      <c r="B53" s="203"/>
      <c r="C53" s="188"/>
      <c r="D53" s="188"/>
      <c r="E53" s="182"/>
    </row>
    <row r="54" spans="1:5" ht="18.75">
      <c r="A54" s="202"/>
      <c r="B54" s="204" t="s">
        <v>274</v>
      </c>
      <c r="C54" s="205"/>
      <c r="D54" s="188"/>
      <c r="E54" s="188"/>
    </row>
    <row r="55" spans="1:5" ht="15.75">
      <c r="A55" s="202"/>
      <c r="B55" s="205"/>
      <c r="C55" s="205"/>
      <c r="D55" s="188"/>
      <c r="E55" s="188"/>
    </row>
    <row r="56" spans="1:5" ht="15.75">
      <c r="A56" s="206" t="s">
        <v>216</v>
      </c>
      <c r="B56" s="184" t="s">
        <v>275</v>
      </c>
      <c r="C56" s="185" t="s">
        <v>276</v>
      </c>
      <c r="D56" s="207" t="s">
        <v>277</v>
      </c>
      <c r="E56" s="208"/>
    </row>
    <row r="57" spans="1:5" ht="15.75">
      <c r="A57" s="209" t="s">
        <v>120</v>
      </c>
      <c r="B57" s="210" t="s">
        <v>86</v>
      </c>
      <c r="C57" s="211">
        <v>38208721263</v>
      </c>
      <c r="D57" s="211">
        <v>38208721263</v>
      </c>
      <c r="E57" s="182"/>
    </row>
    <row r="58" spans="1:5" ht="15.75">
      <c r="A58" s="192" t="s">
        <v>121</v>
      </c>
      <c r="B58" s="193" t="s">
        <v>186</v>
      </c>
      <c r="C58" s="212"/>
      <c r="D58" s="212"/>
      <c r="E58" s="182"/>
    </row>
    <row r="59" spans="1:5" ht="15.75">
      <c r="A59" s="192" t="s">
        <v>122</v>
      </c>
      <c r="B59" s="193" t="s">
        <v>278</v>
      </c>
      <c r="C59" s="194">
        <f>SUM(C57-C58)</f>
        <v>38208721263</v>
      </c>
      <c r="D59" s="194">
        <f>SUM(D57-D58)</f>
        <v>38208721263</v>
      </c>
      <c r="E59" s="182"/>
    </row>
    <row r="60" spans="1:5" s="214" customFormat="1" ht="15.75">
      <c r="A60" s="192" t="s">
        <v>123</v>
      </c>
      <c r="B60" s="193" t="s">
        <v>279</v>
      </c>
      <c r="C60" s="194">
        <v>26057247573</v>
      </c>
      <c r="D60" s="194">
        <v>26057247573</v>
      </c>
      <c r="E60" s="213"/>
    </row>
    <row r="61" spans="1:5" s="214" customFormat="1" ht="15.75">
      <c r="A61" s="192" t="s">
        <v>124</v>
      </c>
      <c r="B61" s="193" t="s">
        <v>280</v>
      </c>
      <c r="C61" s="197">
        <f>C59-C60</f>
        <v>12151473690</v>
      </c>
      <c r="D61" s="197">
        <f>D59-D60</f>
        <v>12151473690</v>
      </c>
      <c r="E61" s="213"/>
    </row>
    <row r="62" spans="1:5" ht="15.75">
      <c r="A62" s="192" t="s">
        <v>125</v>
      </c>
      <c r="B62" s="193" t="s">
        <v>281</v>
      </c>
      <c r="C62" s="194">
        <v>360058320</v>
      </c>
      <c r="D62" s="194">
        <v>360058320</v>
      </c>
      <c r="E62" s="182"/>
    </row>
    <row r="63" spans="1:5" ht="15.75">
      <c r="A63" s="192" t="s">
        <v>126</v>
      </c>
      <c r="B63" s="193" t="s">
        <v>282</v>
      </c>
      <c r="C63" s="194">
        <v>14668826</v>
      </c>
      <c r="D63" s="194">
        <v>14668826</v>
      </c>
      <c r="E63" s="182"/>
    </row>
    <row r="64" spans="1:5" ht="15.75">
      <c r="A64" s="192" t="s">
        <v>127</v>
      </c>
      <c r="B64" s="193" t="s">
        <v>283</v>
      </c>
      <c r="C64" s="194">
        <v>548555857</v>
      </c>
      <c r="D64" s="194">
        <v>548555857</v>
      </c>
      <c r="E64" s="182"/>
    </row>
    <row r="65" spans="1:5" ht="15.75">
      <c r="A65" s="192" t="s">
        <v>128</v>
      </c>
      <c r="B65" s="193" t="s">
        <v>44</v>
      </c>
      <c r="C65" s="194">
        <v>1996967222</v>
      </c>
      <c r="D65" s="194">
        <v>1996967222</v>
      </c>
      <c r="E65" s="182"/>
    </row>
    <row r="66" spans="1:5" ht="15.75">
      <c r="A66" s="192" t="s">
        <v>129</v>
      </c>
      <c r="B66" s="193" t="s">
        <v>284</v>
      </c>
      <c r="C66" s="194">
        <f>C61+C62-C63-C64-C65</f>
        <v>9951340105</v>
      </c>
      <c r="D66" s="194">
        <f>D61+D62-D63-D64-D65</f>
        <v>9951340105</v>
      </c>
      <c r="E66" s="182"/>
    </row>
    <row r="67" spans="1:5" ht="15.75">
      <c r="A67" s="192" t="s">
        <v>130</v>
      </c>
      <c r="B67" s="193" t="s">
        <v>285</v>
      </c>
      <c r="C67" s="194">
        <v>49899060</v>
      </c>
      <c r="D67" s="194">
        <v>49899060</v>
      </c>
      <c r="E67" s="182"/>
    </row>
    <row r="68" spans="1:5" ht="15.75">
      <c r="A68" s="192" t="s">
        <v>131</v>
      </c>
      <c r="B68" s="193" t="s">
        <v>286</v>
      </c>
      <c r="C68" s="194">
        <v>110054099</v>
      </c>
      <c r="D68" s="194">
        <v>110054099</v>
      </c>
      <c r="E68" s="182"/>
    </row>
    <row r="69" spans="1:5" ht="15.75">
      <c r="A69" s="192" t="s">
        <v>132</v>
      </c>
      <c r="B69" s="193" t="s">
        <v>287</v>
      </c>
      <c r="C69" s="215">
        <f>C67-C68</f>
        <v>-60155039</v>
      </c>
      <c r="D69" s="197">
        <f>D67-D68</f>
        <v>-60155039</v>
      </c>
      <c r="E69" s="182"/>
    </row>
    <row r="70" spans="1:5" ht="15.75">
      <c r="A70" s="192" t="s">
        <v>133</v>
      </c>
      <c r="B70" s="193" t="s">
        <v>288</v>
      </c>
      <c r="C70" s="194">
        <f>C66+C69</f>
        <v>9891185066</v>
      </c>
      <c r="D70" s="194">
        <f>D66+D69</f>
        <v>9891185066</v>
      </c>
      <c r="E70" s="182"/>
    </row>
    <row r="71" spans="1:5" ht="15.75">
      <c r="A71" s="192" t="s">
        <v>134</v>
      </c>
      <c r="B71" s="193" t="s">
        <v>289</v>
      </c>
      <c r="C71" s="194">
        <v>1384765909</v>
      </c>
      <c r="D71" s="194">
        <v>1384765909</v>
      </c>
      <c r="E71" s="182"/>
    </row>
    <row r="72" spans="1:5" ht="15.75">
      <c r="A72" s="192" t="s">
        <v>135</v>
      </c>
      <c r="B72" s="193" t="s">
        <v>87</v>
      </c>
      <c r="C72" s="216">
        <f>C70-C71</f>
        <v>8506419157</v>
      </c>
      <c r="D72" s="216">
        <f>D70-D71</f>
        <v>8506419157</v>
      </c>
      <c r="E72" s="182"/>
    </row>
    <row r="73" spans="1:5" ht="15.75">
      <c r="A73" s="192" t="s">
        <v>189</v>
      </c>
      <c r="B73" s="193" t="s">
        <v>188</v>
      </c>
      <c r="C73" s="217">
        <v>703</v>
      </c>
      <c r="D73" s="217">
        <v>703</v>
      </c>
      <c r="E73" s="182"/>
    </row>
    <row r="74" spans="1:5" ht="15.75">
      <c r="A74" s="218" t="s">
        <v>187</v>
      </c>
      <c r="B74" s="219" t="s">
        <v>290</v>
      </c>
      <c r="C74" s="220"/>
      <c r="D74" s="220"/>
      <c r="E74" s="182"/>
    </row>
    <row r="75" spans="1:5" ht="15.75">
      <c r="A75" s="221"/>
      <c r="B75" s="222"/>
      <c r="C75" s="223"/>
      <c r="D75" s="223"/>
      <c r="E75" s="182"/>
    </row>
    <row r="76" spans="1:9" ht="15.75">
      <c r="A76" s="179"/>
      <c r="B76" s="224"/>
      <c r="C76" s="225" t="s">
        <v>291</v>
      </c>
      <c r="D76" s="225"/>
      <c r="E76" s="182"/>
      <c r="I76" s="226"/>
    </row>
    <row r="77" spans="1:9" ht="21" customHeight="1">
      <c r="A77" s="227" t="s">
        <v>292</v>
      </c>
      <c r="B77" s="228"/>
      <c r="C77" s="229"/>
      <c r="D77" s="298" t="s">
        <v>293</v>
      </c>
      <c r="E77" s="298"/>
      <c r="F77" s="230"/>
      <c r="G77" s="299"/>
      <c r="H77" s="299"/>
      <c r="I77" s="231"/>
    </row>
    <row r="78" spans="1:9" ht="15.75">
      <c r="A78" s="232"/>
      <c r="B78" s="228"/>
      <c r="D78" s="232"/>
      <c r="E78" s="179"/>
      <c r="H78" s="233"/>
      <c r="I78" s="234"/>
    </row>
    <row r="79" spans="1:9" ht="9.75" customHeight="1">
      <c r="A79" s="232"/>
      <c r="B79" s="235"/>
      <c r="C79" s="232"/>
      <c r="D79" s="232"/>
      <c r="E79" s="179"/>
      <c r="H79" s="233"/>
      <c r="I79" s="234"/>
    </row>
    <row r="80" spans="1:9" ht="6.75" customHeight="1">
      <c r="A80" s="232"/>
      <c r="B80" s="232"/>
      <c r="C80" s="232"/>
      <c r="D80" s="232"/>
      <c r="E80" s="232"/>
      <c r="H80" s="233"/>
      <c r="I80" s="234"/>
    </row>
    <row r="81" spans="1:9" ht="8.25" customHeight="1">
      <c r="A81" s="232"/>
      <c r="B81" s="232"/>
      <c r="C81" s="232"/>
      <c r="D81" s="232"/>
      <c r="E81" s="232"/>
      <c r="H81" s="233"/>
      <c r="I81" s="234"/>
    </row>
    <row r="82" spans="1:9" ht="8.25" customHeight="1">
      <c r="A82" s="232"/>
      <c r="B82" s="232"/>
      <c r="C82" s="232"/>
      <c r="D82" s="232"/>
      <c r="E82" s="232"/>
      <c r="H82" s="233"/>
      <c r="I82" s="234"/>
    </row>
    <row r="83" spans="1:9" ht="8.25" customHeight="1">
      <c r="A83" s="232"/>
      <c r="B83" s="232"/>
      <c r="C83" s="232"/>
      <c r="D83" s="232"/>
      <c r="E83" s="232"/>
      <c r="H83" s="233"/>
      <c r="I83" s="234"/>
    </row>
    <row r="85" spans="1:9" ht="18">
      <c r="A85" s="236" t="s">
        <v>294</v>
      </c>
      <c r="B85" s="179"/>
      <c r="C85" s="229"/>
      <c r="D85" s="236" t="s">
        <v>295</v>
      </c>
      <c r="E85" s="232"/>
      <c r="H85" s="237"/>
      <c r="I85" s="234"/>
    </row>
  </sheetData>
  <mergeCells count="2">
    <mergeCell ref="D77:E77"/>
    <mergeCell ref="G77:H77"/>
  </mergeCells>
  <printOptions horizontalCentered="1"/>
  <pageMargins left="0.5" right="0.2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Cong ty Co phan Kiem toan va Tu van (A&amp;C)</dc:title>
  <dc:subject/>
  <dc:creator>Nguyen Chi Dung</dc:creator>
  <cp:keywords/>
  <dc:description/>
  <cp:lastModifiedBy>ldlQuang</cp:lastModifiedBy>
  <cp:lastPrinted>2007-04-23T02:56:23Z</cp:lastPrinted>
  <dcterms:created xsi:type="dcterms:W3CDTF">2005-06-06T06:38:12Z</dcterms:created>
  <dcterms:modified xsi:type="dcterms:W3CDTF">2007-04-25T02:51:35Z</dcterms:modified>
  <cp:category/>
  <cp:version/>
  <cp:contentType/>
  <cp:contentStatus/>
</cp:coreProperties>
</file>